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70" yWindow="435" windowWidth="11700" windowHeight="6540" activeTab="4"/>
  </bookViews>
  <sheets>
    <sheet name="Підприємства" sheetId="1" r:id="rId1"/>
    <sheet name="Житлове господарство" sheetId="3" r:id="rId2"/>
    <sheet name="Бюджет" sheetId="2" r:id="rId3"/>
    <sheet name="1+2+3" sheetId="4" r:id="rId4"/>
    <sheet name="ВСЕ" sheetId="5" r:id="rId5"/>
    <sheet name="Лист2" sheetId="6" r:id="rId6"/>
  </sheets>
  <externalReferences>
    <externalReference r:id="rId7"/>
    <externalReference r:id="rId8"/>
  </externalReferences>
  <definedNames>
    <definedName name="_xlnm._FilterDatabase" localSheetId="4" hidden="1">ВСЕ!$O$441:$P$441</definedName>
    <definedName name="_xlnm.Print_Titles" localSheetId="4">ВСЕ!$9:$9</definedName>
    <definedName name="_xlnm.Print_Area" localSheetId="0">Підприємства!$A$1:$M$55</definedName>
  </definedNames>
  <calcPr calcId="145621"/>
</workbook>
</file>

<file path=xl/calcChain.xml><?xml version="1.0" encoding="utf-8"?>
<calcChain xmlns="http://schemas.openxmlformats.org/spreadsheetml/2006/main">
  <c r="H432" i="5" l="1"/>
  <c r="I326" i="5"/>
  <c r="L326" i="5"/>
  <c r="M326" i="5"/>
  <c r="N326" i="5"/>
  <c r="P326" i="5"/>
  <c r="H326" i="5"/>
  <c r="M426" i="5" l="1"/>
  <c r="N432" i="5"/>
  <c r="P432" i="5"/>
  <c r="F421" i="5"/>
  <c r="F424" i="5"/>
  <c r="F434" i="5"/>
  <c r="F436" i="5"/>
  <c r="F260" i="5"/>
  <c r="F257" i="5"/>
  <c r="F258" i="5"/>
  <c r="F259" i="5"/>
  <c r="F217" i="5"/>
  <c r="P141" i="5"/>
  <c r="P130" i="5"/>
  <c r="P102" i="5"/>
  <c r="P97" i="5"/>
  <c r="P94" i="5"/>
  <c r="H97" i="5"/>
  <c r="H164" i="5"/>
  <c r="H392" i="5"/>
  <c r="F392" i="5"/>
  <c r="H402" i="5"/>
  <c r="I45" i="5" l="1"/>
  <c r="I413" i="5" l="1"/>
  <c r="J413" i="5"/>
  <c r="L413" i="5"/>
  <c r="M413" i="5"/>
  <c r="N413" i="5"/>
  <c r="P413" i="5"/>
  <c r="H413" i="5"/>
  <c r="I387" i="5"/>
  <c r="L387" i="5"/>
  <c r="M387" i="5"/>
  <c r="N387" i="5"/>
  <c r="P387" i="5"/>
  <c r="H387" i="5"/>
  <c r="I311" i="5"/>
  <c r="M311" i="5"/>
  <c r="N311" i="5"/>
  <c r="P311" i="5"/>
  <c r="H311" i="5"/>
  <c r="I252" i="5"/>
  <c r="H252" i="5"/>
  <c r="I249" i="5"/>
  <c r="M249" i="5"/>
  <c r="N249" i="5"/>
  <c r="O249" i="5"/>
  <c r="P249" i="5"/>
  <c r="H249" i="5"/>
  <c r="F249" i="5"/>
  <c r="I256" i="5"/>
  <c r="P256" i="5"/>
  <c r="I392" i="5"/>
  <c r="L392" i="5"/>
  <c r="M392" i="5"/>
  <c r="N392" i="5"/>
  <c r="P392" i="5"/>
  <c r="H256" i="5" l="1"/>
  <c r="H261" i="5"/>
  <c r="I164" i="5"/>
  <c r="I102" i="5"/>
  <c r="I97" i="5"/>
  <c r="J102" i="5"/>
  <c r="J97" i="5"/>
  <c r="N97" i="5"/>
  <c r="O97" i="5"/>
  <c r="H102" i="5"/>
  <c r="H170" i="5"/>
  <c r="M256" i="5"/>
  <c r="N256" i="5"/>
  <c r="F394" i="5" l="1"/>
  <c r="I170" i="5" l="1"/>
  <c r="P170" i="5"/>
  <c r="F153" i="5"/>
  <c r="I152" i="5"/>
  <c r="I153" i="5" s="1"/>
  <c r="L152" i="5"/>
  <c r="L153" i="5" s="1"/>
  <c r="P152" i="5"/>
  <c r="P153" i="5" s="1"/>
  <c r="H152" i="5"/>
  <c r="H153" i="5" s="1"/>
  <c r="F152" i="5"/>
  <c r="F170" i="5" s="1"/>
  <c r="F171" i="5" s="1"/>
  <c r="F148" i="5"/>
  <c r="F151" i="5" s="1"/>
  <c r="F154" i="5" s="1"/>
  <c r="L170" i="5" l="1"/>
  <c r="N14" i="5"/>
  <c r="N13" i="5"/>
  <c r="N12" i="5"/>
  <c r="F398" i="5"/>
  <c r="F427" i="5" s="1"/>
  <c r="F292" i="5"/>
  <c r="F290" i="5"/>
  <c r="F294" i="5" s="1"/>
  <c r="F274" i="5"/>
  <c r="F263" i="5"/>
  <c r="F400" i="5" s="1"/>
  <c r="F430" i="5" s="1"/>
  <c r="F262" i="5"/>
  <c r="F399" i="5" s="1"/>
  <c r="F428" i="5" l="1"/>
  <c r="F357" i="5"/>
  <c r="F356" i="5"/>
  <c r="F358" i="5" s="1"/>
  <c r="F354" i="5"/>
  <c r="F350" i="5"/>
  <c r="F355" i="5" s="1"/>
  <c r="F324" i="5"/>
  <c r="F323" i="5"/>
  <c r="F322" i="5"/>
  <c r="I323" i="5"/>
  <c r="L323" i="5"/>
  <c r="M323" i="5"/>
  <c r="N323" i="5"/>
  <c r="P323" i="5"/>
  <c r="H323" i="5"/>
  <c r="F310" i="5"/>
  <c r="F307" i="5"/>
  <c r="F304" i="5"/>
  <c r="F313" i="5"/>
  <c r="F312" i="5"/>
  <c r="F311" i="5"/>
  <c r="F288" i="5"/>
  <c r="F287" i="5"/>
  <c r="F286" i="5"/>
  <c r="F284" i="5"/>
  <c r="I284" i="5"/>
  <c r="L284" i="5"/>
  <c r="M284" i="5"/>
  <c r="N284" i="5"/>
  <c r="P284" i="5"/>
  <c r="H284" i="5"/>
  <c r="F225" i="5"/>
  <c r="I160" i="5"/>
  <c r="J160" i="5"/>
  <c r="N160" i="5"/>
  <c r="P160" i="5"/>
  <c r="H160" i="5"/>
  <c r="F161" i="5"/>
  <c r="F160" i="5"/>
  <c r="F100" i="5"/>
  <c r="F76" i="5"/>
  <c r="F108" i="5"/>
  <c r="F106" i="5"/>
  <c r="F125" i="5"/>
  <c r="F124" i="5"/>
  <c r="F155" i="5" s="1"/>
  <c r="F123" i="5"/>
  <c r="F120" i="5"/>
  <c r="F117" i="5"/>
  <c r="F114" i="5"/>
  <c r="F111" i="5"/>
  <c r="F97" i="5"/>
  <c r="F95" i="5"/>
  <c r="F51" i="5"/>
  <c r="F60" i="5"/>
  <c r="F57" i="5"/>
  <c r="F163" i="5" l="1"/>
  <c r="F289" i="5"/>
  <c r="F295" i="5" s="1"/>
  <c r="F408" i="5"/>
  <c r="F321" i="5"/>
  <c r="F325" i="5"/>
  <c r="F126" i="5"/>
  <c r="F61" i="5"/>
  <c r="I290" i="5"/>
  <c r="I295" i="5" s="1"/>
  <c r="L290" i="5"/>
  <c r="L295" i="5" s="1"/>
  <c r="M290" i="5"/>
  <c r="M295" i="5" s="1"/>
  <c r="N290" i="5"/>
  <c r="N295" i="5" s="1"/>
  <c r="P290" i="5"/>
  <c r="P295" i="5" s="1"/>
  <c r="H290" i="5"/>
  <c r="H295" i="5" s="1"/>
  <c r="I350" i="5"/>
  <c r="L350" i="5"/>
  <c r="M350" i="5"/>
  <c r="N350" i="5"/>
  <c r="P350" i="5"/>
  <c r="H350" i="5"/>
  <c r="F342" i="5"/>
  <c r="I356" i="5"/>
  <c r="L356" i="5"/>
  <c r="M356" i="5"/>
  <c r="N356" i="5"/>
  <c r="P356" i="5"/>
  <c r="H356" i="5"/>
  <c r="I343" i="5"/>
  <c r="L343" i="5"/>
  <c r="M343" i="5"/>
  <c r="N343" i="5"/>
  <c r="P343" i="5"/>
  <c r="H343" i="5"/>
  <c r="F379" i="5"/>
  <c r="F377" i="5"/>
  <c r="F334" i="5"/>
  <c r="F297" i="5"/>
  <c r="P261" i="5"/>
  <c r="N261" i="5"/>
  <c r="I261" i="5"/>
  <c r="M261" i="5"/>
  <c r="F261" i="5"/>
  <c r="F395" i="5"/>
  <c r="F393" i="5"/>
  <c r="F252" i="5"/>
  <c r="F387" i="5" s="1"/>
  <c r="F256" i="5"/>
  <c r="F419" i="5" s="1"/>
  <c r="M252" i="5"/>
  <c r="N252" i="5"/>
  <c r="P252" i="5"/>
  <c r="F253" i="5"/>
  <c r="F254" i="5"/>
  <c r="F389" i="5" s="1"/>
  <c r="P381" i="5"/>
  <c r="H381" i="5"/>
  <c r="F250" i="5"/>
  <c r="F381" i="5"/>
  <c r="F403" i="5" s="1"/>
  <c r="F244" i="5"/>
  <c r="F236" i="5"/>
  <c r="F196" i="5"/>
  <c r="F194" i="5"/>
  <c r="N68" i="5"/>
  <c r="L68" i="5"/>
  <c r="L164" i="5" s="1"/>
  <c r="I68" i="5"/>
  <c r="H68" i="5"/>
  <c r="F68" i="5"/>
  <c r="F98" i="5"/>
  <c r="F94" i="5"/>
  <c r="I94" i="5"/>
  <c r="J94" i="5"/>
  <c r="N94" i="5"/>
  <c r="N155" i="5" s="1"/>
  <c r="H94" i="5"/>
  <c r="F396" i="5" l="1"/>
  <c r="F388" i="5"/>
  <c r="F414" i="5" s="1"/>
  <c r="F397" i="5"/>
  <c r="F264" i="5"/>
  <c r="H397" i="5"/>
  <c r="F415" i="5"/>
  <c r="F390" i="5"/>
  <c r="N381" i="5"/>
  <c r="L381" i="5"/>
  <c r="L397" i="5"/>
  <c r="N397" i="5"/>
  <c r="P397" i="5"/>
  <c r="P359" i="5"/>
  <c r="M359" i="5"/>
  <c r="I359" i="5"/>
  <c r="M381" i="5"/>
  <c r="I381" i="5"/>
  <c r="M397" i="5"/>
  <c r="I397" i="5"/>
  <c r="F326" i="5"/>
  <c r="F413" i="5"/>
  <c r="H359" i="5"/>
  <c r="N359" i="5"/>
  <c r="L359" i="5"/>
  <c r="F96" i="5"/>
  <c r="F156" i="5"/>
  <c r="H265" i="5"/>
  <c r="F255" i="5"/>
  <c r="M265" i="5"/>
  <c r="I265" i="5"/>
  <c r="F251" i="5"/>
  <c r="F265" i="5" s="1"/>
  <c r="F426" i="5" l="1"/>
  <c r="F401" i="5"/>
  <c r="I402" i="5"/>
  <c r="F56" i="5"/>
  <c r="F432" i="5" l="1"/>
  <c r="F343" i="5"/>
  <c r="F385" i="5" s="1"/>
  <c r="F409" i="5" s="1"/>
  <c r="F271" i="5"/>
  <c r="F63" i="5"/>
  <c r="F45" i="5"/>
  <c r="F429" i="5" s="1"/>
  <c r="F431" i="5" s="1"/>
  <c r="F42" i="5"/>
  <c r="F41" i="5"/>
  <c r="F416" i="5" s="1"/>
  <c r="F418" i="5" s="1"/>
  <c r="F40" i="5"/>
  <c r="F349" i="5" l="1"/>
  <c r="F359" i="5" s="1"/>
  <c r="F210" i="5"/>
  <c r="F386" i="5" l="1"/>
  <c r="F402" i="5" s="1"/>
  <c r="P40" i="5"/>
  <c r="P45" i="5"/>
  <c r="P426" i="5" s="1"/>
  <c r="P42" i="5"/>
  <c r="I40" i="5"/>
  <c r="J40" i="5"/>
  <c r="K40" i="5"/>
  <c r="K403" i="5" s="1"/>
  <c r="L40" i="5"/>
  <c r="M40" i="5"/>
  <c r="M403" i="5" s="1"/>
  <c r="N40" i="5"/>
  <c r="N403" i="5" s="1"/>
  <c r="I41" i="5"/>
  <c r="J41" i="5"/>
  <c r="K41" i="5"/>
  <c r="L41" i="5"/>
  <c r="M41" i="5"/>
  <c r="N41" i="5"/>
  <c r="P41" i="5"/>
  <c r="P46" i="5" l="1"/>
  <c r="F337" i="5" l="1"/>
  <c r="P62" i="5" l="1"/>
  <c r="N62" i="5"/>
  <c r="N164" i="5" s="1"/>
  <c r="N172" i="5" s="1"/>
  <c r="I62" i="5"/>
  <c r="J62" i="5"/>
  <c r="J164" i="5" s="1"/>
  <c r="H62" i="5"/>
  <c r="P57" i="5"/>
  <c r="N57" i="5"/>
  <c r="I57" i="5"/>
  <c r="J57" i="5"/>
  <c r="H57" i="5"/>
  <c r="C281" i="5"/>
  <c r="D281" i="5"/>
  <c r="F280" i="5"/>
  <c r="F277" i="5"/>
  <c r="F248" i="5"/>
  <c r="F208" i="5"/>
  <c r="F212" i="5"/>
  <c r="F240" i="5"/>
  <c r="F238" i="5"/>
  <c r="F227" i="5"/>
  <c r="F229" i="5"/>
  <c r="N265" i="5" l="1"/>
  <c r="P265" i="5"/>
  <c r="F222" i="5" l="1"/>
  <c r="P124" i="5"/>
  <c r="F203" i="5"/>
  <c r="F183" i="5"/>
  <c r="F178" i="5"/>
  <c r="F62" i="5"/>
  <c r="F164" i="5" s="1"/>
  <c r="F420" i="5" s="1"/>
  <c r="P148" i="5"/>
  <c r="P151" i="5" s="1"/>
  <c r="P154" i="5" s="1"/>
  <c r="L148" i="5"/>
  <c r="L151" i="5" s="1"/>
  <c r="L154" i="5" s="1"/>
  <c r="I148" i="5"/>
  <c r="I151" i="5" s="1"/>
  <c r="I154" i="5" s="1"/>
  <c r="H148" i="5"/>
  <c r="H151" i="5" s="1"/>
  <c r="H154" i="5" s="1"/>
  <c r="F167" i="5"/>
  <c r="P164" i="5"/>
  <c r="P127" i="5"/>
  <c r="P137" i="5"/>
  <c r="F138" i="5"/>
  <c r="F157" i="5" s="1"/>
  <c r="P140" i="5"/>
  <c r="J140" i="5"/>
  <c r="I140" i="5"/>
  <c r="H140" i="5"/>
  <c r="J137" i="5"/>
  <c r="J155" i="5" s="1"/>
  <c r="J172" i="5" s="1"/>
  <c r="I137" i="5"/>
  <c r="I155" i="5" s="1"/>
  <c r="I172" i="5" s="1"/>
  <c r="H137" i="5"/>
  <c r="H155" i="5" s="1"/>
  <c r="H172" i="5" s="1"/>
  <c r="F127" i="5"/>
  <c r="F433" i="5" l="1"/>
  <c r="F410" i="5"/>
  <c r="I403" i="5"/>
  <c r="J403" i="5"/>
  <c r="F129" i="5"/>
  <c r="F130" i="5" s="1"/>
  <c r="F165" i="5"/>
  <c r="P155" i="5"/>
  <c r="P172" i="5" s="1"/>
  <c r="F64" i="5"/>
  <c r="I141" i="5"/>
  <c r="H141" i="5"/>
  <c r="J141" i="5"/>
  <c r="P419" i="5"/>
  <c r="B81" i="5"/>
  <c r="F86" i="5"/>
  <c r="D81" i="5"/>
  <c r="D80" i="5"/>
  <c r="D79" i="5"/>
  <c r="F80" i="5"/>
  <c r="F79" i="5"/>
  <c r="C81" i="5"/>
  <c r="B80" i="5"/>
  <c r="C80" i="5"/>
  <c r="B79" i="5"/>
  <c r="C79" i="5"/>
  <c r="I426" i="5"/>
  <c r="J45" i="5"/>
  <c r="J426" i="5" s="1"/>
  <c r="K45" i="5"/>
  <c r="L45" i="5"/>
  <c r="L426" i="5" s="1"/>
  <c r="M45" i="5"/>
  <c r="N45" i="5"/>
  <c r="N426" i="5" s="1"/>
  <c r="I42" i="5"/>
  <c r="J42" i="5"/>
  <c r="J46" i="5" s="1"/>
  <c r="K42" i="5"/>
  <c r="K419" i="5" s="1"/>
  <c r="L42" i="5"/>
  <c r="L419" i="5" s="1"/>
  <c r="M42" i="5"/>
  <c r="M419" i="5" s="1"/>
  <c r="N42" i="5"/>
  <c r="H41" i="5"/>
  <c r="P403" i="5" l="1"/>
  <c r="F65" i="5"/>
  <c r="F99" i="5"/>
  <c r="F166" i="5" s="1"/>
  <c r="F423" i="5" s="1"/>
  <c r="F425" i="5" s="1"/>
  <c r="J419" i="5"/>
  <c r="I419" i="5"/>
  <c r="N419" i="5"/>
  <c r="P65" i="5"/>
  <c r="N46" i="5"/>
  <c r="F435" i="5" l="1"/>
  <c r="F437" i="5" s="1"/>
  <c r="F168" i="5"/>
  <c r="F101" i="5"/>
  <c r="F102" i="5" s="1"/>
  <c r="N65" i="5"/>
  <c r="I65" i="5" l="1"/>
  <c r="H65" i="5"/>
  <c r="J65" i="5"/>
  <c r="H45" i="5"/>
  <c r="H426" i="5" s="1"/>
  <c r="H42" i="5"/>
  <c r="H419" i="5" s="1"/>
  <c r="F43" i="5"/>
  <c r="F46" i="5" l="1"/>
  <c r="F44" i="5"/>
  <c r="M46" i="5"/>
  <c r="L46" i="5"/>
  <c r="I46" i="5"/>
  <c r="H40" i="5"/>
  <c r="H46" i="5" l="1"/>
  <c r="H403" i="5"/>
  <c r="P402" i="5" l="1"/>
  <c r="D131" i="5"/>
  <c r="D133" i="5"/>
  <c r="F186" i="5" l="1"/>
  <c r="F206" i="5"/>
  <c r="L137" i="5"/>
  <c r="L155" i="5" s="1"/>
  <c r="L172" i="5" s="1"/>
  <c r="F137" i="5"/>
  <c r="F158" i="5" s="1"/>
  <c r="F159" i="5" s="1"/>
  <c r="F172" i="5" s="1"/>
  <c r="F411" i="5" l="1"/>
  <c r="L403" i="5"/>
  <c r="F139" i="5"/>
  <c r="F141" i="5" s="1"/>
  <c r="L141" i="5"/>
  <c r="M432" i="5"/>
  <c r="I432" i="5"/>
  <c r="F412" i="5" l="1"/>
  <c r="M402" i="5"/>
  <c r="N402" i="5"/>
  <c r="L402" i="5"/>
  <c r="J432" i="5" l="1"/>
  <c r="F83" i="2" l="1"/>
  <c r="M51" i="3" l="1"/>
  <c r="L44" i="3" l="1"/>
  <c r="J44" i="3"/>
  <c r="I44" i="3"/>
  <c r="H44" i="3"/>
  <c r="H50" i="3"/>
  <c r="L50" i="3"/>
  <c r="L39" i="3"/>
  <c r="I39" i="3"/>
  <c r="H39" i="3"/>
  <c r="F39" i="3"/>
  <c r="N17" i="3"/>
  <c r="J84" i="2"/>
  <c r="N69" i="2"/>
  <c r="N83" i="2"/>
  <c r="M83" i="2"/>
  <c r="L83" i="2"/>
  <c r="I83" i="2"/>
  <c r="H83" i="2"/>
  <c r="N77" i="2"/>
  <c r="M77" i="2"/>
  <c r="L77" i="2"/>
  <c r="I77" i="2"/>
  <c r="H77" i="2"/>
  <c r="N39" i="3"/>
  <c r="J17" i="3"/>
  <c r="N84" i="2" l="1"/>
  <c r="J51" i="3"/>
  <c r="M13" i="4"/>
  <c r="L13" i="4"/>
  <c r="J13" i="4"/>
  <c r="I13" i="4"/>
  <c r="H13" i="4"/>
  <c r="C13" i="4"/>
  <c r="A13" i="4" l="1"/>
  <c r="B13" i="4"/>
  <c r="D13" i="4" s="1"/>
  <c r="K13" i="4"/>
  <c r="M43" i="1"/>
  <c r="K43" i="1" l="1"/>
  <c r="L79" i="2" l="1"/>
  <c r="I79" i="2"/>
  <c r="H79" i="2"/>
  <c r="F79" i="2"/>
  <c r="M69" i="2" l="1"/>
  <c r="M84" i="2" s="1"/>
  <c r="L69" i="2"/>
  <c r="L84" i="2" s="1"/>
  <c r="I69" i="2"/>
  <c r="I84" i="2" s="1"/>
  <c r="H69" i="2"/>
  <c r="H84" i="2" s="1"/>
  <c r="L31" i="3" l="1"/>
  <c r="L51" i="3" s="1"/>
  <c r="I31" i="3"/>
  <c r="I51" i="3" s="1"/>
  <c r="H31" i="3"/>
  <c r="H51" i="3" s="1"/>
  <c r="F31" i="3"/>
  <c r="I31" i="1" l="1"/>
  <c r="H31" i="1"/>
  <c r="I30" i="1"/>
  <c r="H30" i="1"/>
  <c r="B27" i="1"/>
  <c r="C26" i="1"/>
  <c r="C27" i="1"/>
  <c r="C28" i="1"/>
  <c r="C29" i="1"/>
  <c r="F26" i="1"/>
  <c r="G26" i="1"/>
  <c r="H26" i="1"/>
  <c r="I26" i="1"/>
  <c r="J26" i="1"/>
  <c r="K26" i="1"/>
  <c r="L26" i="1"/>
  <c r="M26" i="1"/>
  <c r="F27" i="1"/>
  <c r="G27" i="1"/>
  <c r="H27" i="1"/>
  <c r="I27" i="1"/>
  <c r="J27" i="1"/>
  <c r="K27" i="1"/>
  <c r="L27" i="1"/>
  <c r="L43" i="1" s="1"/>
  <c r="M27" i="1"/>
  <c r="F28" i="1"/>
  <c r="G28" i="1"/>
  <c r="H28" i="1"/>
  <c r="I28" i="1"/>
  <c r="J28" i="1"/>
  <c r="K28" i="1"/>
  <c r="L28" i="1"/>
  <c r="M28" i="1"/>
  <c r="F29" i="1"/>
  <c r="F43" i="1" s="1"/>
  <c r="G29" i="1"/>
  <c r="H29" i="1"/>
  <c r="I29" i="1"/>
  <c r="J29" i="1"/>
  <c r="J43" i="1" s="1"/>
  <c r="K29" i="1"/>
  <c r="L29" i="1"/>
  <c r="M29" i="1"/>
  <c r="H43" i="1" l="1"/>
  <c r="I43" i="1"/>
</calcChain>
</file>

<file path=xl/sharedStrings.xml><?xml version="1.0" encoding="utf-8"?>
<sst xmlns="http://schemas.openxmlformats.org/spreadsheetml/2006/main" count="873" uniqueCount="428">
  <si>
    <t>№ п/п</t>
  </si>
  <si>
    <t>в тому числі</t>
  </si>
  <si>
    <t xml:space="preserve">Природ-ний газ,      млн. куб. м </t>
  </si>
  <si>
    <t>Вугілля, тис. т</t>
  </si>
  <si>
    <t>Електро-енергія,                млн. кВт. год.</t>
  </si>
  <si>
    <t>Тепло-енергія,  тис. Гкал</t>
  </si>
  <si>
    <t>А</t>
  </si>
  <si>
    <t>Б</t>
  </si>
  <si>
    <t>В</t>
  </si>
  <si>
    <t>Г</t>
  </si>
  <si>
    <r>
      <t xml:space="preserve">         </t>
    </r>
    <r>
      <rPr>
        <sz val="10"/>
        <rFont val="Times New Roman"/>
        <family val="1"/>
        <charset val="204"/>
      </rPr>
      <t xml:space="preserve">  </t>
    </r>
  </si>
  <si>
    <t>Житлове господарство</t>
  </si>
  <si>
    <t>Інші підприємства житлово-комунального господарства</t>
  </si>
  <si>
    <t>Водопровідно-каналізаційне господарство</t>
  </si>
  <si>
    <t>Місце впровадження
(адреса)</t>
  </si>
  <si>
    <t>3. Бюджетні установи та організації</t>
  </si>
  <si>
    <t>Вартість зекономлених ПЕР, тис. грн.</t>
  </si>
  <si>
    <t>Очікувана економія паливно-енергетичних ресурсів</t>
  </si>
  <si>
    <t>Вартість розробки і впровадження ЕЗЗТ, тис. грн.</t>
  </si>
  <si>
    <t>Економія ПЕР,     
тис. туп</t>
  </si>
  <si>
    <t>Код джерела фінансу-вання **</t>
  </si>
  <si>
    <t xml:space="preserve">Найменування енергозберігаючого заходу та технології (ЕЗЗТ)* </t>
  </si>
  <si>
    <t>Примітка:</t>
  </si>
  <si>
    <t>Заходи з енергозбереження на 2016 -2020 роки</t>
  </si>
  <si>
    <t>1.</t>
  </si>
  <si>
    <t>Виконання робіт по налагоджуванню хімводоочистки котлової води для отримання безнакипного режиму роботи вугільних котлів</t>
  </si>
  <si>
    <t>2.</t>
  </si>
  <si>
    <t>Встановлення електрокотла "Піонер" для нагріву бойлера побутових потреб замість парового нагріву</t>
  </si>
  <si>
    <t>3.</t>
  </si>
  <si>
    <t>Встановлення частотних перетворювачів живлення електродвигунів тягодутьєвого обладнання вугільного котла ДКВР-10/13 №2</t>
  </si>
  <si>
    <t>4.</t>
  </si>
  <si>
    <t>Впровадження електричного нагріву технологічних ємностей замість парового нагріву</t>
  </si>
  <si>
    <t>Виконавець заходу</t>
  </si>
  <si>
    <t xml:space="preserve"> 
Термін впровадження </t>
  </si>
  <si>
    <t>ПрАТ"Артемівск Вайнері",</t>
  </si>
  <si>
    <t>Очистка парових бойлерів і заміна обладнання</t>
  </si>
  <si>
    <t>Заміна насоса в котельні</t>
  </si>
  <si>
    <t>ДНЗ№18</t>
  </si>
  <si>
    <t>ДНЗ№24</t>
  </si>
  <si>
    <t>ДНЗ№39</t>
  </si>
  <si>
    <t>ДНЗ№47</t>
  </si>
  <si>
    <t>ДНЗ№49</t>
  </si>
  <si>
    <t>ДНЗ №52</t>
  </si>
  <si>
    <t>ДНЗ№56</t>
  </si>
  <si>
    <t>ДНЗ №58</t>
  </si>
  <si>
    <t>ЗОШ№7</t>
  </si>
  <si>
    <t>ЗОШ №10</t>
  </si>
  <si>
    <t>ЗОШ №11</t>
  </si>
  <si>
    <t>ЗОШ №12</t>
  </si>
  <si>
    <t>ЗОШ №13</t>
  </si>
  <si>
    <t>ЗОШ №15</t>
  </si>
  <si>
    <t>ЗОШ №17</t>
  </si>
  <si>
    <t>ЗОШ №24</t>
  </si>
  <si>
    <t>Капиальний ремонт:
утеплення фасадів, 
покрівлі, заміна вікон 
та дверей у будівлі 
Артемівської загальноосвітньої
 школи -інтернат № 1
(їдальня) Артемівської міської ради 
Донецької області</t>
  </si>
  <si>
    <t>Школа-інтернат №1</t>
  </si>
  <si>
    <t>Удосконалення мереж освітлення секціонуванням</t>
  </si>
  <si>
    <t>Модернізація пристроїв компенсації реактивної енергії</t>
  </si>
  <si>
    <t>Налагоджувальні роботи процесу горіння палива в котельні</t>
  </si>
  <si>
    <t>Утеплення трубопроводів</t>
  </si>
  <si>
    <t>Очистка парових котлів заміна обладнання</t>
  </si>
  <si>
    <t>Встановлення енерго-зберігаючіх ламп</t>
  </si>
  <si>
    <t>Впровадження науково-обгрунтованих питомних витрат</t>
  </si>
  <si>
    <t xml:space="preserve">ПАТ "АЗОКМ"          </t>
  </si>
  <si>
    <t xml:space="preserve">ПАТ "АЗОКМ"         </t>
  </si>
  <si>
    <t xml:space="preserve">м. Артемівськ вул.П.Лумумби,87               </t>
  </si>
  <si>
    <t>ПрАТ"Артемівск Вайнері"</t>
  </si>
  <si>
    <t>Впровадження системи регулювання електричних двигунів</t>
  </si>
  <si>
    <t>Рудник № 7</t>
  </si>
  <si>
    <t>Рудник ім. Володарського</t>
  </si>
  <si>
    <t>-</t>
  </si>
  <si>
    <t>ДП "АРТЕМСІЛЬ"</t>
  </si>
  <si>
    <t>Встановлення ККУ-0,4-400 на ГВУ ствола 3-біс рудника № 1,3</t>
  </si>
  <si>
    <t>Заміна котлів ДКВР на сучасні з високим ККД і рівнем автоматизації на котельнях ДП "АРТЕМСІЛЬ"</t>
  </si>
  <si>
    <t>Теплове господарство</t>
  </si>
  <si>
    <t xml:space="preserve">ТОВ "Артемівськ-Енергія"           </t>
  </si>
  <si>
    <t xml:space="preserve">  ТОВ "Артемівськ-Енергія"           </t>
  </si>
  <si>
    <t xml:space="preserve"> ТОВ "Артемівськ-Енергія"           </t>
  </si>
  <si>
    <t xml:space="preserve">Теплоізоляція зовнішніх конструкцій (15) житлових будинків: по вул Декабритстів, 25,29,31,33,35,37,41,43. По вул.60 років Утворення СРСР, 21,23,27,29,33. По вул. Леваневського,164. По вул. Ювілейна,36. </t>
  </si>
  <si>
    <t>Житлове господарство, мікрорайон "Західний"                       м. Артемівськ</t>
  </si>
  <si>
    <t>50000,00   45000,00        5000,0</t>
  </si>
  <si>
    <t xml:space="preserve">5                 1                   2                      </t>
  </si>
  <si>
    <t>КП "Артемівська керуюча компанія ЖКП"</t>
  </si>
  <si>
    <t>50000,00  45000,00 5000,00</t>
  </si>
  <si>
    <t xml:space="preserve">Комунальне підприємство "Артемівська керуюча компанія житлово-комунальних послуг"           </t>
  </si>
  <si>
    <t>Заміна освітлювальних приладів денного освітлення на промислові LED світильники</t>
  </si>
  <si>
    <t>ТОВ "ТАВР ПЛЮС"</t>
  </si>
  <si>
    <t>м. Артемівськ              вул. Алебастрова,1</t>
  </si>
  <si>
    <t>Замінатрубопроводів теплопостпачання та міського водопостачання</t>
  </si>
  <si>
    <t>Заміна вікон</t>
  </si>
  <si>
    <t>Всього по галузі:</t>
  </si>
  <si>
    <t>Енергозбереження та модернізація споруд (технічне переоснащення )</t>
  </si>
  <si>
    <t>м. Артемівськ              ВНС                               вул. Леваневського,20</t>
  </si>
  <si>
    <t xml:space="preserve">м. Артемівськ                     ВНС вул.Леваневського,43 </t>
  </si>
  <si>
    <t>5.</t>
  </si>
  <si>
    <t>6.</t>
  </si>
  <si>
    <t>7.</t>
  </si>
  <si>
    <t>8.</t>
  </si>
  <si>
    <t>9.</t>
  </si>
  <si>
    <t>10.</t>
  </si>
  <si>
    <t>11.</t>
  </si>
  <si>
    <t>12.</t>
  </si>
  <si>
    <t>Диспечеризація і програмне забеспечення</t>
  </si>
  <si>
    <t>м. Артемівськ</t>
  </si>
  <si>
    <t>КП "Бахмут-Вода"</t>
  </si>
  <si>
    <t>Всього по підгалузі</t>
  </si>
  <si>
    <t>Артемівсткий УГГ</t>
  </si>
  <si>
    <t xml:space="preserve">Перевод адмінбудівлі на індівідуальну систему опалення </t>
  </si>
  <si>
    <t>Встановлення LED ламп замість ламп розжарювання в адмінбудівлі</t>
  </si>
  <si>
    <t>Встановлення побутових газових лічильників за рахунок транспортування 1608од.</t>
  </si>
  <si>
    <t>Заміна застарілого побутового газового обладнення за рахунок замовника 340од.</t>
  </si>
  <si>
    <t>м. Артемівськ  вул.Носакова,3</t>
  </si>
  <si>
    <t>ПАТ"Фітофарм"</t>
  </si>
  <si>
    <t>Відділ культури</t>
  </si>
  <si>
    <t xml:space="preserve">Термін впровадження </t>
  </si>
  <si>
    <t xml:space="preserve">Виконавець заходу </t>
  </si>
  <si>
    <t>Відділ освіти</t>
  </si>
  <si>
    <t>1                     2</t>
  </si>
  <si>
    <t>Капітальний ремонт спортивних залів"Комунального позашкільного навчального закладу спортивного профілю"Комплексна дитяча - юнацька спортивна школа№1"</t>
  </si>
  <si>
    <t xml:space="preserve">Капітальний ремонт мережі фізкультурно - спортивних клубів </t>
  </si>
  <si>
    <t>вул. Ціолковського, 6</t>
  </si>
  <si>
    <t>Комітет по фізичній культурі і спорту</t>
  </si>
  <si>
    <t>1                              2</t>
  </si>
  <si>
    <t>1                          2</t>
  </si>
  <si>
    <t>1                2</t>
  </si>
  <si>
    <t>1                             2</t>
  </si>
  <si>
    <t>вул.Артема,69,     вул.Благовіщенська,41,вул.Радянська,75,                    бульвар Металургів,2</t>
  </si>
  <si>
    <t>вул.Артема,69,                         вул.Благовіщенська,41,                    вул.Радянська,75,                   бульвар Металургів,2</t>
  </si>
  <si>
    <t>м. Артемівськ,               вул. Перемоги, 23а</t>
  </si>
  <si>
    <t>2016-2020</t>
  </si>
  <si>
    <t xml:space="preserve"> 1800,00                 200,00</t>
  </si>
  <si>
    <t>2700,00                  300,00</t>
  </si>
  <si>
    <t>ТОВ "ЕКСПРЕС-СЕРВІС"</t>
  </si>
  <si>
    <t>м. Артемівськ  вул.Сибірцева,2</t>
  </si>
  <si>
    <t>Придбання обладнання: деревообробні верстати</t>
  </si>
  <si>
    <t>Заміна ламп на енегосберігаючи</t>
  </si>
  <si>
    <t>м. Соледар                     вул. Ломоносова,8</t>
  </si>
  <si>
    <t>Заміна ламп накалювання на дідні</t>
  </si>
  <si>
    <t>м. Артемівськ                вул. Ювілейна,54</t>
  </si>
  <si>
    <t>Артемівська дитяча лікарня</t>
  </si>
  <si>
    <t>м. Артемівськ                вул. Перемоги,53</t>
  </si>
  <si>
    <t>Артемівська міська лікарня №2</t>
  </si>
  <si>
    <t>Промисловість</t>
  </si>
  <si>
    <t>Додаток  1</t>
  </si>
  <si>
    <t>ТОВ "Міськсвітло"</t>
  </si>
  <si>
    <t xml:space="preserve">  2016 -2020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</si>
  <si>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</si>
  <si>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</si>
  <si>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</si>
  <si>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</si>
  <si>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</si>
  <si>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</si>
  <si>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</si>
  <si>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</si>
  <si>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</si>
  <si>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</si>
  <si>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</si>
  <si>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</si>
  <si>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</si>
  <si>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</si>
  <si>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</si>
  <si>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</si>
  <si>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</si>
  <si>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</si>
  <si>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</si>
  <si>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Установка автоматики зовнішнього освітлення</t>
  </si>
  <si>
    <t>Заміна    трубопроводів теплопостпачання та міського водопостачання</t>
  </si>
  <si>
    <t>Заміна світильників на енергозберігаючі</t>
  </si>
  <si>
    <t>м. Артемівськ вул.Кірова,42             цех №8</t>
  </si>
  <si>
    <t>м. Артемівськ вул.Кірова,42          цех №5           (відділення переробки шихти)</t>
  </si>
  <si>
    <t>м. Артемівськ вул.Кірова,42           цех №8</t>
  </si>
  <si>
    <t xml:space="preserve">м. Артемівськ вул.Кірова,42         </t>
  </si>
  <si>
    <t>Додаток 2</t>
  </si>
  <si>
    <t xml:space="preserve">м. Артемівськ                  ВНС            вул.Ціолковського,6 </t>
  </si>
  <si>
    <t>м. Артемівськ                  ВНС                            вул. Корсунського,63</t>
  </si>
  <si>
    <t xml:space="preserve">м. Артемівськ             ВНС            вул.Бахмутська,6а </t>
  </si>
  <si>
    <t>м. Артемівськ             ВНС                             вул. П.Лумумби</t>
  </si>
  <si>
    <t xml:space="preserve">ВНС                                Кліщіївський водозабор </t>
  </si>
  <si>
    <t xml:space="preserve"> м.Соледар                       ВНС №1          </t>
  </si>
  <si>
    <t>ВНС "Опитна”</t>
  </si>
  <si>
    <t xml:space="preserve"> ВНС                                Красносільський                 (2-й підйом) </t>
  </si>
  <si>
    <t xml:space="preserve">ВНС                                Красносільський  (1підйом-6шт.) </t>
  </si>
  <si>
    <t xml:space="preserve">м.Артемівськ, 
м.Соледар,
м.Часов-Яр,
м. Сіверськ та Артемівський район
</t>
  </si>
  <si>
    <t xml:space="preserve"> Житлово-комунальне господарство</t>
  </si>
  <si>
    <t>113953,95          60743,23          1167,72        5000,00        47043,00</t>
  </si>
  <si>
    <t>РАЗОМ:</t>
  </si>
  <si>
    <t>Додаток 3</t>
  </si>
  <si>
    <t>2016-       2017</t>
  </si>
  <si>
    <t>5              1                2</t>
  </si>
  <si>
    <t>359940,7        329835,661              30105,071</t>
  </si>
  <si>
    <t>1. Промисловість</t>
  </si>
  <si>
    <t xml:space="preserve"> 2.Житлово-комунальне господарство</t>
  </si>
  <si>
    <t>5                     4                      3                 2                  1</t>
  </si>
  <si>
    <t>483404,78      60743,23     10677,82     35105,07       376878,66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</si>
  <si>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</si>
  <si>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</si>
  <si>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</si>
  <si>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 xml:space="preserve">           </t>
  </si>
  <si>
    <t>Заходи Комплексної Програми  енергозбереження на території Артемівської міської ради на 2016 -2020 роки</t>
  </si>
  <si>
    <t>Заходи Комплексної Програми  енергозбереження на території Артемівської міської ради на  2016 -2020 роки</t>
  </si>
  <si>
    <t>1.Промисловість</t>
  </si>
  <si>
    <t>ВСЬОГО:</t>
  </si>
  <si>
    <t xml:space="preserve"> 2. Житлово-комунальне господарство</t>
  </si>
  <si>
    <t>ВСЬОГО ПО ГАЛУЗІ:</t>
  </si>
  <si>
    <t>ВСЬОГО ПО ЖИТЛОВО-КОМУНАЛЬНОМУ ГОСПОДАРСТВУ:</t>
  </si>
  <si>
    <t>2.1.Житлове господарство</t>
  </si>
  <si>
    <t>2016-2017</t>
  </si>
  <si>
    <t>Теплові мережі                                                   ТОВ "Артемівськ-Енергія"                                м.Артемівськ</t>
  </si>
  <si>
    <t>Економічний ефект, тис.грн/        рік</t>
  </si>
  <si>
    <t>Термін окупності, заходу, років</t>
  </si>
  <si>
    <t>*Капітальний ремонт ділянки теплової мережі від приямка до ТК-28 котельної №33 по вул.Ювілейна м.Артемівськ Донецька обл.                                       *Капітальний ремонт ділянки теплової мережі від котельної до ТК-91 котельної №1 по вул.Зелена,41 м.Артемівськ Донецька обл.                                       *Капітальний ремонт ділянки теплової мережі від ТК-1 до ЗОШ №1 котельної №25 по вул.Маріупольська,73 м.Артемівськ Донецька обл.  *Капітальний ремонт ділянки теплової мережі від котельної до ТК-4 котельної №22 по вул.Горбатова,85 м.Артемівськ Донецька обл                                                         *Капітальний ремонт ділянки теплової мережі від котельної до ТК-8 і від жилого будинку по вул.Комсомольська,4 до ТК-1/11 котельної №10 по вул.Артема,50 м.Артемівськ Донецька обл</t>
  </si>
  <si>
    <t>Реконструкція котельної  № 4  по вул.Дружби,1 по переводу на альтернативний вид палива (пелети)  м.Артемівськ Донецька обл.</t>
  </si>
  <si>
    <t>Реконструкція котельної  № 37  по вул.Краснофлотська,6 по переводу на альтернативний вид палива (пелети) м. Соледар</t>
  </si>
  <si>
    <t xml:space="preserve">Котельна,№4                   вул. Дружби,1               м. Артемівськ, </t>
  </si>
  <si>
    <t xml:space="preserve">Котельна №37                  вул. Краснофлотська,6  м. Соледар  </t>
  </si>
  <si>
    <t>Встановлення котла працюючого на біологічному паливі (тріска)  котельні №1 по вул. Зелена,41 м. Артемівськ Донецької області</t>
  </si>
  <si>
    <t>176523,0              10323,0             166200,0</t>
  </si>
  <si>
    <t>5                    1                4</t>
  </si>
  <si>
    <t>Капітальний ремонт ліній зовнішнього освітлення Центральної частини             (125 світильників)</t>
  </si>
  <si>
    <t>Капітальний ремонт системи моніторингу та управління технологічними об'єктами вуличного освітлення*</t>
  </si>
  <si>
    <t>Капітальний ремонт ліній зовнішнього освітлення Східної частини (166 світильників)</t>
  </si>
  <si>
    <t>Капітальний ремонт ліній зовнішнього освітлення Західної частини  (163 світильника)</t>
  </si>
  <si>
    <t>Капітальний ремонт ліній зовнішнього освітлення бульвару Металлургів  (101 світильник)</t>
  </si>
  <si>
    <t xml:space="preserve">Капітальний ремонт ліній зовнішнього освітлення внутрішньо дворових територій (203 світильника)                                                         </t>
  </si>
  <si>
    <t>ВРМГ,                              ТОВ "Міськсвітло"</t>
  </si>
  <si>
    <t xml:space="preserve">ВРМГ,                             ТОВ "Міськсвітло", </t>
  </si>
  <si>
    <t>ВРМГ,                             ТОВ "Міськсвітло"</t>
  </si>
  <si>
    <t>КП "АМЄАТ"</t>
  </si>
  <si>
    <t>1 одиниця</t>
  </si>
  <si>
    <t>Придбання економічного використовуючого електиричну потужність транспортного засобу складу (10одиниць):             6 одиниць</t>
  </si>
  <si>
    <t>м. Артемівськ вул.Кирова,18</t>
  </si>
  <si>
    <t>м. Артемівськ вул.кКирова,18</t>
  </si>
  <si>
    <t>5             4                3                  2              1</t>
  </si>
  <si>
    <t>Термін окупності заходу, років</t>
  </si>
  <si>
    <t>Економічний ефект тис.грн.</t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</si>
  <si>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39</t>
    </r>
    <r>
      <rPr>
        <sz val="11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</si>
  <si>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56</t>
    </r>
    <r>
      <rPr>
        <sz val="11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</si>
  <si>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58</t>
    </r>
    <r>
      <rPr>
        <sz val="11"/>
        <rFont val="Times New Roman"/>
        <family val="1"/>
        <charset val="204"/>
      </rPr>
      <t xml:space="preserve">
"Ясочка" на 200 місць
по вул. Горбатова, 91.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</si>
  <si>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47</t>
    </r>
    <r>
      <rPr>
        <sz val="11"/>
        <rFont val="Times New Roman"/>
        <family val="1"/>
        <charset val="204"/>
      </rPr>
      <t xml:space="preserve">
"Оленка" на110 місць
по вул. Ювілейна, 12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</si>
  <si>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49</t>
    </r>
    <r>
      <rPr>
        <sz val="11"/>
        <rFont val="Times New Roman"/>
        <family val="1"/>
        <charset val="204"/>
      </rPr>
      <t xml:space="preserve">
"Кріпиш" на 200 місць
по вул. Ювілейна, 93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</si>
  <si>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52</t>
    </r>
    <r>
      <rPr>
        <sz val="11"/>
        <rFont val="Times New Roman"/>
        <family val="1"/>
        <charset val="204"/>
      </rPr>
      <t xml:space="preserve">
"Райдуга" на140 місць
по вул. Сібірцева, 166.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</si>
  <si>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18</t>
    </r>
    <r>
      <rPr>
        <sz val="11"/>
        <rFont val="Times New Roman"/>
        <family val="1"/>
        <charset val="204"/>
      </rPr>
      <t xml:space="preserve">
"Росинка" на150 місць
по пров. Ломоносовский, 2.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</si>
  <si>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
"Сонечко" на 80 місць
по вул. Чайковського,81 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</si>
  <si>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№7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</si>
  <si>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r>
      <t>Капиальний ремонт:
утеплення фасадів, 
покрівлі, заміна вікон 
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№10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</si>
  <si>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Реконструція Часовоярської ЗОШ I-IIIcтупенів</t>
    </r>
    <r>
      <rPr>
        <b/>
        <sz val="11"/>
        <rFont val="Times New Roman"/>
        <family val="1"/>
        <charset val="204"/>
      </rPr>
      <t xml:space="preserve"> №15 </t>
    </r>
    <r>
      <rPr>
        <sz val="11"/>
        <rFont val="Times New Roman"/>
        <family val="1"/>
        <charset val="204"/>
      </rPr>
      <t xml:space="preserve">по вул.Горького,1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</si>
  <si>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Реконструція Часовоярської ЗОШ I-IIIcтупенів </t>
    </r>
    <r>
      <rPr>
        <b/>
        <sz val="11"/>
        <rFont val="Times New Roman"/>
        <family val="1"/>
        <charset val="204"/>
      </rPr>
      <t>№17</t>
    </r>
    <r>
      <rPr>
        <sz val="11"/>
        <rFont val="Times New Roman"/>
        <family val="1"/>
        <charset val="204"/>
      </rPr>
      <t xml:space="preserve"> по вул.Орджонікідзе,49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</si>
  <si>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Капиальний ремонт:
утеплення фасадів, покрівлі, 
заміна вікон та дверей 
у будівлі 
Артемівського навчально-виховного комплексу загальноосвітньої
 школи І-ІІІступенів </t>
    </r>
    <r>
      <rPr>
        <b/>
        <sz val="11"/>
        <rFont val="Times New Roman"/>
        <family val="1"/>
        <charset val="204"/>
      </rPr>
      <t>№11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</si>
  <si>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покрівлі, 
заміна вікон 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№12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</si>
  <si>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Капиальний ремонт:
утеплення фасадів, покрівлі, 
заміна вікон 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№13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</si>
  <si>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</si>
  <si>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t>2601,00      289,00</t>
  </si>
  <si>
    <t>846,90          94,10</t>
  </si>
  <si>
    <t>8831,00         7947,90      883,10</t>
  </si>
  <si>
    <t>5                      1                             2</t>
  </si>
  <si>
    <t>м. Артемівськ                вул. Артема,10</t>
  </si>
  <si>
    <t>Артемівська центрально- районна лікарня</t>
  </si>
  <si>
    <t>Економія ПЕР,     
тис. т.у.п.</t>
  </si>
  <si>
    <t>414334,634       392712,273              21622,361</t>
  </si>
  <si>
    <t>5                3                         4</t>
  </si>
  <si>
    <t xml:space="preserve">6459,09          237,72                 6221,37                </t>
  </si>
  <si>
    <t xml:space="preserve">Котельна №1                 вул. Зелена,41            м. Артемівськ  </t>
  </si>
  <si>
    <t>295269,24           226943,23         237,72           12765,29          55323,00</t>
  </si>
  <si>
    <t>Економічний ефект, тис.грн/          рік</t>
  </si>
  <si>
    <t>№ з/п</t>
  </si>
  <si>
    <t>Заміна ламп накалювання на діодні</t>
  </si>
  <si>
    <t>14979,30     1664,36</t>
  </si>
  <si>
    <t>Реконструкція  будівлі  КЗ «Артемівський міський народний Дім» та благоустрій прилеглої території за адресою: місто Артемівськ, вулиця Перемоги,23а</t>
  </si>
  <si>
    <t xml:space="preserve">14979,30   1664,36 </t>
  </si>
  <si>
    <t>Реконструкція існуючих будівель і споруд з заміною мереж і благоустроєм території  міської лікарні «2  м. Артемівська за адресою:</t>
  </si>
  <si>
    <t>Реконструкція  корпусу №1 Артемівської центральної районної лікарні за адресою: м. Артемівськ, вул. Артема,буд.10</t>
  </si>
  <si>
    <t>Реконструкція  корпусу №2 Артемівської центральної районної лікарні за адресою: м. Артемівськ, вул. Артема,буд.10</t>
  </si>
  <si>
    <t xml:space="preserve">Переведення адмінбудівлі на індівідуальну систему опалення </t>
  </si>
  <si>
    <t xml:space="preserve"> </t>
  </si>
  <si>
    <t>м. Бахмут                         вул.Героїв праці,42                  цех №8</t>
  </si>
  <si>
    <t>м. Бахмут                           вул.Героїв праці,42                         цех №5                                     (відділення переробки шихти)</t>
  </si>
  <si>
    <t xml:space="preserve">м. Бахмут вул.П.Лумумби,87               </t>
  </si>
  <si>
    <t>Заміна опалення побутових приміщень підприємства з парового на водяне опалення</t>
  </si>
  <si>
    <t xml:space="preserve">Заміна опалення експедиції  і охолоджуваючого відділення підприємства з парового на водяне опалення </t>
  </si>
  <si>
    <t>Житлове господарство, мікрорайон "Західний"                       м. Бахмут</t>
  </si>
  <si>
    <t>Реконструкція котельної  № 4  по вул.Дружби,1 по переводу на альтернативний вид палива (пелети)  м.Бахмут Донецька обл.</t>
  </si>
  <si>
    <t>Встановлення котла працюючого на біологічному паливі (тріска)  котельні №1 по вул. Зелена,41 м. Бахмут Донецької області</t>
  </si>
  <si>
    <t>м. Бахмут  вул.Носакова,3</t>
  </si>
  <si>
    <t>Заміна застарілого побутового газового обладнання за рахунок замовника 200 од.</t>
  </si>
  <si>
    <t>м.Бахмут</t>
  </si>
  <si>
    <t>Управління  освіти Бахмутської міської ради</t>
  </si>
  <si>
    <t>м. Бахмут  вул. Ювілейна,54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</si>
  <si>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39</t>
    </r>
    <r>
      <rPr>
        <sz val="12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</si>
  <si>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56</t>
    </r>
    <r>
      <rPr>
        <sz val="12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</si>
  <si>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49</t>
    </r>
    <r>
      <rPr>
        <sz val="12"/>
        <rFont val="Times New Roman"/>
        <family val="1"/>
        <charset val="204"/>
      </rPr>
      <t xml:space="preserve">
"Кріпиш" на 200 місць
по вул. Ювілейна, 93 </t>
    </r>
  </si>
  <si>
    <r>
      <t>Капітальний ремонт:
утеплення фасадів, 
покрівлі, заміна вікон 
та дверей у будівлі 
Бахмутської загальноосвітньої
 школи І-ІІІступенів</t>
    </r>
    <r>
      <rPr>
        <b/>
        <sz val="12"/>
        <rFont val="Times New Roman"/>
        <family val="1"/>
        <charset val="204"/>
      </rPr>
      <t xml:space="preserve"> №10</t>
    </r>
    <r>
      <rPr>
        <sz val="12"/>
        <rFont val="Times New Roman"/>
        <family val="1"/>
        <charset val="204"/>
      </rPr>
      <t xml:space="preserve">
 Бахмутської міської ради 
Донецької області</t>
    </r>
  </si>
  <si>
    <t>м. Бахмут              вул. Миру,10</t>
  </si>
  <si>
    <t>Встановлення частотного перетворювача живлення подавального насосу оборотної системи водопостачання</t>
  </si>
  <si>
    <t xml:space="preserve">Впровадження автоматизованой системи зниження потужності живільних насосів вугільних котлів ДЕ-10/13 при виробництві до 4тн пари/годину в літній період </t>
  </si>
  <si>
    <t>Капітальний ремонт вугільного котла ДКВР-10/13 №1 з заміною труб кіпятильної системи та теплоізолюючої футеровки</t>
  </si>
  <si>
    <t>*Капітальний ремонт ділянки теплової мережі від приямка до ТК-41 котельної №33 по вул.Ювілейній м.Бахмут Донецька обл.  *Капітальний ремонт ділянки теплової мережі від котельної до ТК-91 котельної №1 по вул.Зелена,41 м.Бахмут Донецька обл.  *Капітальний ремонт ділянки теплової мережі від ТК-1 добудівлі  ЗОШ №1 котельної №25 по вул.Маріупольська,73 м.Бахмут Донецька обл.  *Капітальний ремонт ділянки теплової мережі від котельної до ТК-4 котельної №22 по вул.Горбатова,85 м.Бахмут Донецька обл.  *Капітальний ремонт ділянки теплової мережі від котельної до ТК-8 і від жилого будинку по вул.Василя Першина,4 до ТК-1/11 котельної №10 по вул.Мира,50 м.Бахмут Донецька обл.</t>
  </si>
  <si>
    <t>м. Бахмут                вул. Миру,10</t>
  </si>
  <si>
    <t>Встановлення металопластикових вікон</t>
  </si>
  <si>
    <t>Очистка парових котлів, заміна обладнання</t>
  </si>
  <si>
    <t>Теплові мережі                                                                              м.Бахмут</t>
  </si>
  <si>
    <t>м. Бахмут</t>
  </si>
  <si>
    <t>м.Бахмут                           вул. Героїв Праці,18</t>
  </si>
  <si>
    <t>Встановлення енергозберігаючіх ламп</t>
  </si>
  <si>
    <t>Зменьшення викидів СО2, тонн</t>
  </si>
  <si>
    <t xml:space="preserve">                                       </t>
  </si>
  <si>
    <t>С.І.Кіщенко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</si>
  <si>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58</t>
    </r>
    <r>
      <rPr>
        <sz val="12"/>
        <rFont val="Times New Roman"/>
        <family val="1"/>
        <charset val="204"/>
      </rPr>
      <t xml:space="preserve">
"Ясочка" на 200 місць
по вул. Горбатова, 91</t>
    </r>
  </si>
  <si>
    <t xml:space="preserve"> м. Бахмут               ЗОШ№5 по вул. Маріупольська,2,   ЗОШ № 18  по вул. Ювілейна,34,         ЗОШ №4, ДОШ №4 по вул. Загородня,22</t>
  </si>
  <si>
    <t>ТОВАРИСТВО З ОБМЕЖЕНОЮ ВІДПОВІДАЛЬНІСТЮ «ЗАВОД КОЛЬОРОВИХ МЕТАЛІВ»</t>
  </si>
  <si>
    <t>ПРИВАТНЕ АКЦІОНЕРНЕ ТОВАРИСТВО  «АРТВАЙНЕРІ»</t>
  </si>
  <si>
    <t xml:space="preserve">ПУБЛІЧНЕ АКЦІОНЕРНЕ ТОВАРИСТВО "ФІТОФАРМ" </t>
  </si>
  <si>
    <t>ТОВАРИСТВО З ОБМЕЖЕНОЮ ВІДПОВІДАЛЬНІСТЮ  "БАХМУТ-ХЛІБ"</t>
  </si>
  <si>
    <t>ТОВАРИСТВО З ОБМЕЖЕНОЮ ВІДПОВІДАЛЬНІСТЮ                «БАХМУТ-ЕНЕРГІЯ»</t>
  </si>
  <si>
    <t>АРТЕМІВСЬКЕ УПРАВЛІННЯ ПО ГАЗОПОСТАЧАННЮ  ТА ГАЗИІКАЦІЇ</t>
  </si>
  <si>
    <t>КОМУНАЛЬНЕ ПІДПРИЄМСТВО «БАХМУТ  ЕЛЕКТРОТРАНС»</t>
  </si>
  <si>
    <t xml:space="preserve"> м. Бахмут                                вул. Миру,6</t>
  </si>
  <si>
    <t xml:space="preserve">ПРИВАТНЕ АКЦИОНЕРНЕ ТОВАРИСТВО  "МАШИНОБУДІВНИЙ ЗАВОД "ВІСТЕК" </t>
  </si>
  <si>
    <t>Капітальний ремонт ліній зовнішнього освітлення Західної частини  м. Бахмут</t>
  </si>
  <si>
    <t>Капітальний ремонт ліній зовнішнього освітлення внутрішньо дворових територій м. Бахмут</t>
  </si>
  <si>
    <t>Начальник Управління економічного розвитку Бахмутської міської ради</t>
  </si>
  <si>
    <t>М.А.Юхно</t>
  </si>
  <si>
    <t>Секретар Бахмутської міської ради</t>
  </si>
  <si>
    <t>Встановлення індивідуальних компресорних станцій в підрозділах заводу замість центральной компресорної станції</t>
  </si>
  <si>
    <t>Установка  автоматики поверхневого освітлення</t>
  </si>
  <si>
    <t>Всановлення енергозберігаючих ламп</t>
  </si>
  <si>
    <t>Встановлення парогенератора замість подачі газу</t>
  </si>
  <si>
    <t xml:space="preserve">Встановлення водонагрівательних казанків для опалення підсобних приміщень </t>
  </si>
  <si>
    <t>2*</t>
  </si>
  <si>
    <t>Розробка схеми оптимізації теплопостачання</t>
  </si>
  <si>
    <t>Будівництво дахової  сонячної електростанції  потужністю 70 кВт  по вул. Зелена,41 в м. Бахмут Донецької області</t>
  </si>
  <si>
    <t>Будівництво дахової  сонячної електростанції  потужністю 110 кВт  по вул. Ювілейна117 в м. Бахмут Донецької області</t>
  </si>
  <si>
    <t>Розробка проектно-кошторисної  документації та планування ланшафту під будівництво  сонячної електростанції потужністю 15МВт  по вул. Свято-Георгівська,2б в м. Бахмут Донецької області</t>
  </si>
  <si>
    <t>м. Бахмут                         Сонячні панелі</t>
  </si>
  <si>
    <r>
      <t>Заміна ламп на енергозберігаючі (</t>
    </r>
    <r>
      <rPr>
        <b/>
        <sz val="12"/>
        <rFont val="Times New Roman"/>
        <family val="1"/>
        <charset val="204"/>
      </rPr>
      <t>100од.</t>
    </r>
    <r>
      <rPr>
        <sz val="12"/>
        <rFont val="Times New Roman"/>
        <family val="1"/>
        <charset val="204"/>
      </rPr>
      <t>)</t>
    </r>
  </si>
  <si>
    <r>
      <t xml:space="preserve">Заміна вікон та дверей на металопластикові на території підприємства </t>
    </r>
    <r>
      <rPr>
        <b/>
        <sz val="12"/>
        <rFont val="Times New Roman"/>
        <family val="1"/>
        <charset val="204"/>
      </rPr>
      <t>(158 вікон)</t>
    </r>
  </si>
  <si>
    <t>Управління розвитку міського господарства та капітального будівництва Бахмутської міської ради; КОМУНАЛЬНЕ ПІДПРИЄМСТВО «БАХМУТСЬКИЙ КОМБІНАТ КОМУНАЛЬНИХ ПІДПРИЄМСТВ»</t>
  </si>
  <si>
    <r>
      <t xml:space="preserve">Реконструкція будівлі 
Бахмутської загальноосвітньої
 школи І-ІІступенів </t>
    </r>
    <r>
      <rPr>
        <b/>
        <sz val="12"/>
        <rFont val="Times New Roman"/>
        <family val="1"/>
        <charset val="204"/>
      </rPr>
      <t>№7</t>
    </r>
    <r>
      <rPr>
        <sz val="12"/>
        <rFont val="Times New Roman"/>
        <family val="1"/>
        <charset val="204"/>
      </rPr>
      <t xml:space="preserve"> Бахмутської міської ради 
Донецької області, розташованої за адресою: м. Бахмут, вул. Ковальська,121</t>
    </r>
  </si>
  <si>
    <r>
      <t xml:space="preserve">Реконструкція будівлі
Бахмутського навчально-виховного комплексу  "Загальноосвітня
 школа І-ІІІступенів                                  </t>
    </r>
    <r>
      <rPr>
        <b/>
        <sz val="12"/>
        <rFont val="Times New Roman"/>
        <family val="1"/>
        <charset val="204"/>
      </rPr>
      <t xml:space="preserve"> №11-</t>
    </r>
    <r>
      <rPr>
        <sz val="12"/>
        <rFont val="Times New Roman"/>
        <family val="1"/>
        <charset val="204"/>
      </rPr>
      <t>багатопрофільний ліцей"
 Бахмутської міської ради 
Донецької області, розташованого за адресою м. Бахмут, вул.Миру,22</t>
    </r>
  </si>
  <si>
    <r>
      <t xml:space="preserve">Реконструкція будівлі Бахмутської загальноосвітної школи І-ІІІступенів </t>
    </r>
    <r>
      <rPr>
        <b/>
        <sz val="12"/>
        <rFont val="Times New Roman"/>
        <family val="1"/>
        <charset val="204"/>
      </rPr>
      <t>№12</t>
    </r>
    <r>
      <rPr>
        <sz val="12"/>
        <rFont val="Times New Roman"/>
        <family val="1"/>
        <charset val="204"/>
      </rPr>
      <t xml:space="preserve"> Бахмутської міської ради Донецької області, розташованої за адресою: м. Бахмут, вул.Леваневського,111
</t>
    </r>
  </si>
  <si>
    <r>
      <t xml:space="preserve">Реконструкція будівлі Бахмутської загальноосвітної школи                                  І-ІІІступенів </t>
    </r>
    <r>
      <rPr>
        <b/>
        <sz val="12"/>
        <rFont val="Times New Roman"/>
        <family val="1"/>
        <charset val="204"/>
      </rPr>
      <t xml:space="preserve">№24 </t>
    </r>
    <r>
      <rPr>
        <sz val="12"/>
        <rFont val="Times New Roman"/>
        <family val="1"/>
        <charset val="204"/>
      </rPr>
      <t xml:space="preserve">Бахмутської міської ради Донецької області, розташованої за адресою: м. Бахмут, вул.Леваневського,10
</t>
    </r>
  </si>
  <si>
    <t>ДНЗ№40</t>
  </si>
  <si>
    <t>ЗОШ №18</t>
  </si>
  <si>
    <t>ДНЗ№25</t>
  </si>
  <si>
    <t>ДНЗ №10</t>
  </si>
  <si>
    <r>
      <t>Реконструкція будівлі дошкільного навчального закладу комбінованого типу ясла - садку</t>
    </r>
    <r>
      <rPr>
        <b/>
        <sz val="12"/>
        <rFont val="Times New Roman"/>
        <family val="1"/>
        <charset val="204"/>
      </rPr>
      <t xml:space="preserve"> №40 </t>
    </r>
    <r>
      <rPr>
        <sz val="12"/>
        <rFont val="Times New Roman"/>
        <family val="1"/>
        <charset val="204"/>
      </rPr>
      <t>"Посмішка", розташованого за адресою: Донецька область, м.Бахмут,   вул. Чайковського, 99</t>
    </r>
  </si>
  <si>
    <t>УПРАВЛІННЯ ОСВІТИ БАХМУТСЬКОЇ МІСЬКОЇ РАДИ</t>
  </si>
  <si>
    <t>Реконструкція Комунального закладу культури «Бахмутський міський народний Дім» та благоустрій прилеглої території</t>
  </si>
  <si>
    <t>м.Бахмут,                                вул. Перемоги, 23а</t>
  </si>
  <si>
    <t>Реконструкція комунального закладу культури «Бахмутський краєзнавчий музей» та прилеглої території, який знаходиться за адресою: м. Бахмут, вул. Незалежності,26</t>
  </si>
  <si>
    <t>м.Бахмут                          вул. Незалежності, 26</t>
  </si>
  <si>
    <t xml:space="preserve">Управління                           культури Бахмутської міської ради </t>
  </si>
  <si>
    <t>м.Бахмут                         вул. Свободи,1</t>
  </si>
  <si>
    <t>ВСЬОГО ПО ГАЛУЗІ: ЖИТЛОВЕ КОМУНАЛЬНЕ ГОСПОДАРСТВО</t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</si>
  <si>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№1  </t>
    </r>
    <r>
      <rPr>
        <sz val="12"/>
        <rFont val="Times New Roman"/>
        <family val="1"/>
        <charset val="204"/>
      </rPr>
      <t xml:space="preserve">                    Комунальний заклад охорони здоров’я «Бахмутська центральна районна лікарня»  за адресою: м.Бахмут, вул. Миру,буд.10 (у тому числі розробка ПКД)</t>
    </r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</si>
  <si>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№2     </t>
    </r>
    <r>
      <rPr>
        <sz val="12"/>
        <rFont val="Times New Roman"/>
        <family val="1"/>
        <charset val="204"/>
      </rPr>
      <t xml:space="preserve">                 Комунальний заклад охорони здоров’я  Бахмутська центральна районна лікарня за адресою: м.Бахмут, вул. Миру,буд.10</t>
    </r>
  </si>
  <si>
    <t>Відшкодування частини відсоткової ставки за кредитами, залученими на заходи з енергозбереження та підвищення енергоефективності для населення м. Бахмут</t>
  </si>
  <si>
    <t>Управління економічного розвитку Бахмутської міської ради; Кредитно-фінансові установи міста Бахмут</t>
  </si>
  <si>
    <t>Моніторинг використання енергоресурсів в бюджетних установах Бахмутської міської ради за допомогою програми "Енергоплан"</t>
  </si>
  <si>
    <t>Бюджетні установи Бахмутської міської ради</t>
  </si>
  <si>
    <t>Бюджетні установи Бахмутської міської ради; Управління економічного розвитку Бахмутської міської ради</t>
  </si>
  <si>
    <t>ДНЗ №52 "Райдуга"</t>
  </si>
  <si>
    <t>Управління освіти Бахмутської міської ради</t>
  </si>
  <si>
    <t>м.Бахмут вул. Леваневського,       10</t>
  </si>
  <si>
    <t>Заходи щодо популяризації енергозбереження: місячник та Тиждень енергозбереження, Дні сталої енергії, виставки, семінари, тематичні заняття, сплата членських внесків до Асоціації "Енергоефективні міста України", тощо</t>
  </si>
  <si>
    <t>Виконавчі органи Бахмутської міської ради</t>
  </si>
  <si>
    <t xml:space="preserve">Виконавчі органи                          Бахмутської міської ради                                </t>
  </si>
  <si>
    <t>Проведення енергоаудиту адмінбудівлі Бахмутської міської ради  по вул. Миру,44 в м. Бахмут Донецької області</t>
  </si>
  <si>
    <t>м. Бахмут                       вул. Миру,44</t>
  </si>
  <si>
    <t>Бахмутська  міська  рада</t>
  </si>
  <si>
    <t>БАХМУТСЬКЕ               ВП УТОГ</t>
  </si>
  <si>
    <r>
      <t xml:space="preserve">Реконструкція будівлі дошкільного навчального закладу </t>
    </r>
    <r>
      <rPr>
        <b/>
        <sz val="12"/>
        <rFont val="Times New Roman"/>
        <family val="1"/>
        <charset val="204"/>
      </rPr>
      <t>№ 47</t>
    </r>
    <r>
      <rPr>
        <sz val="12"/>
        <rFont val="Times New Roman"/>
        <family val="1"/>
        <charset val="204"/>
      </rPr>
      <t xml:space="preserve">
"Оленка", розташованого за адресою: Донецька область, м.Бахмут, вул. 
Ювілейна, 12 (на 110 місць)</t>
    </r>
  </si>
  <si>
    <t>ДНЗ №18</t>
  </si>
  <si>
    <r>
      <t xml:space="preserve">Реконструкція будівлі дошкільного навчального закладу </t>
    </r>
    <r>
      <rPr>
        <b/>
        <sz val="12"/>
        <rFont val="Times New Roman"/>
        <family val="1"/>
        <charset val="204"/>
      </rPr>
      <t>№18</t>
    </r>
    <r>
      <rPr>
        <sz val="12"/>
        <rFont val="Times New Roman"/>
        <family val="1"/>
        <charset val="204"/>
      </rPr>
      <t xml:space="preserve"> «Росинка», розташованого за адресою: Донецька область, м.Бахмут, пров. 2-й Ломоносівський, 2 (на 150місць)</t>
    </r>
  </si>
  <si>
    <t>Аварійно-відновлювальні роботи (капітальний ремонт) на адміністративній будівлі Бахмутської міської ради, Донецька область, м. Бахмут, вул.. Миру,44 (коригування)</t>
  </si>
  <si>
    <t>Бахмутська міська рада</t>
  </si>
  <si>
    <r>
      <t xml:space="preserve">Реконструкція будівлі дошкільного навчального закладу </t>
    </r>
    <r>
      <rPr>
        <b/>
        <sz val="12"/>
        <rFont val="Times New Roman"/>
        <family val="1"/>
        <charset val="204"/>
      </rPr>
      <t xml:space="preserve">№10 </t>
    </r>
    <r>
      <rPr>
        <sz val="12"/>
        <rFont val="Times New Roman"/>
        <family val="1"/>
        <charset val="204"/>
      </rPr>
      <t>"Кристалик", розташованого за адресою: Донецька область, м.Бахмут,   вул. Свободи,18а</t>
    </r>
  </si>
  <si>
    <r>
      <t>Реконструкція будівлі дошкільного навчального закладу</t>
    </r>
    <r>
      <rPr>
        <b/>
        <sz val="12"/>
        <rFont val="Times New Roman"/>
        <family val="1"/>
        <charset val="204"/>
      </rPr>
      <t>№25</t>
    </r>
    <r>
      <rPr>
        <sz val="12"/>
        <rFont val="Times New Roman"/>
        <family val="1"/>
        <charset val="204"/>
      </rPr>
      <t xml:space="preserve"> «Дзвіночок», розташованого за адресою: Донецька область, м.Бахмут, вул. Садова, 138а</t>
    </r>
  </si>
  <si>
    <r>
      <t xml:space="preserve">Реконструкція (комплексна термосанація) дошкільного навчального закладу </t>
    </r>
    <r>
      <rPr>
        <b/>
        <sz val="12"/>
        <rFont val="Times New Roman"/>
        <family val="1"/>
        <charset val="204"/>
      </rPr>
      <t xml:space="preserve">№52 </t>
    </r>
    <r>
      <rPr>
        <sz val="12"/>
        <rFont val="Times New Roman"/>
        <family val="1"/>
        <charset val="204"/>
      </rPr>
      <t>"Радуга" розташованого за адресою: Донецька область, м.Бахмут, вул. Сибірцева,166</t>
    </r>
  </si>
  <si>
    <r>
      <t xml:space="preserve">Реконструкція будівлі Бахмутської загальноосвітньої школи І-ІІІ ступенів </t>
    </r>
    <r>
      <rPr>
        <b/>
        <sz val="12"/>
        <rFont val="Times New Roman"/>
        <family val="1"/>
        <charset val="204"/>
      </rPr>
      <t xml:space="preserve">№18 </t>
    </r>
    <r>
      <rPr>
        <sz val="12"/>
        <rFont val="Times New Roman"/>
        <family val="1"/>
        <charset val="204"/>
      </rPr>
      <t>ім. Дмитра Чернявського Бахмутської міської ради</t>
    </r>
  </si>
  <si>
    <r>
      <t xml:space="preserve">Теплоізоляція зовнішніх конструкцій </t>
    </r>
    <r>
      <rPr>
        <b/>
        <sz val="12"/>
        <rFont val="Times New Roman"/>
        <family val="1"/>
        <charset val="204"/>
      </rPr>
      <t>(8)</t>
    </r>
    <r>
      <rPr>
        <sz val="12"/>
        <rFont val="Times New Roman"/>
        <family val="1"/>
        <charset val="204"/>
      </rPr>
      <t xml:space="preserve">  житлових будинків:  по вул Декабристів, 25; 33; 35; 37; 41;   по вул.Визволителів Донбасу, 21; 23; 27.</t>
    </r>
  </si>
  <si>
    <r>
      <t>Теплоізоляція зовнішніх конструкцій</t>
    </r>
    <r>
      <rPr>
        <b/>
        <sz val="12"/>
        <rFont val="Times New Roman"/>
        <family val="1"/>
        <charset val="204"/>
      </rPr>
      <t xml:space="preserve"> (7)</t>
    </r>
    <r>
      <rPr>
        <sz val="12"/>
        <rFont val="Times New Roman"/>
        <family val="1"/>
        <charset val="204"/>
      </rPr>
      <t xml:space="preserve">  житлових будинків: по вул.Визволиттелів Донбасу, №29; №33, по вул.Декабристів, №29; №31;  №43, по вул. Ювілейна,№ 36, по вул. Леваневського №164.</t>
    </r>
  </si>
  <si>
    <t>2.2. Водопроводно-каналізаційне господарство</t>
  </si>
  <si>
    <t xml:space="preserve">Енергозбереження та модернізація обладнання підкачувальної насосної станції </t>
  </si>
  <si>
    <t>м.Бахмут.                               Насосні станції підкачки води</t>
  </si>
  <si>
    <t>КП "БАХМУТ-ВОДА"</t>
  </si>
  <si>
    <t>2.3.Теплове господарство</t>
  </si>
  <si>
    <t>2.4. Інші підприємства житлово-комунального господарства</t>
  </si>
  <si>
    <t>Виконання енергосервісних  договорів в  будівлях бюджетної сфери  м.Бахмут (2 будівлі):</t>
  </si>
  <si>
    <t>Заміна   трубопроводів теплопостачання та міського водопостачання</t>
  </si>
  <si>
    <t>Заміна ламп на енегозберігаючи</t>
  </si>
  <si>
    <t>Заміна 3 компресорів на   1 більш економічний</t>
  </si>
  <si>
    <t xml:space="preserve"> Департамент житлово-комунального господарства             Донецької ОДА</t>
  </si>
  <si>
    <t xml:space="preserve">Котельня,№4                   вул. Дружби,1               м. Бахмут </t>
  </si>
  <si>
    <t xml:space="preserve">Котельня №1                 вул. Зелена,41                       м. Бахмут </t>
  </si>
  <si>
    <t>Управління розвитку міського господарства та капітального будівництва Бахмутської міської ради;  ТОВАРИСТВО ОБМЕЖЕНОЮ ВІДПОВІДАЛЬНІСТЮ "БАХМУТ-ЕНЕРГІЯ"</t>
  </si>
  <si>
    <t>ТОВАРИСТВО З  ОБМЕЖЕНОЮ ВІДПОВІДАЛЬНІСТЮ "БАХМУТ-ЕНЕРГІЯ"</t>
  </si>
  <si>
    <t>Технічне переоснащення теплового вводу шляхом встановлення індивідуального теплового пункту (ІТП) в ЗОШ №5 за адресою вул.Маріупольська,2 в м.Бахмут Донецької області . Технічне переоснащення теплового вводу шляхом встановлення індивідуального теплового пункту (ІТП) в ЗОШ №18 за адресою вул.Ювілейна,34 в м.Бахмут Донецької області. Технічне переоснащення теплового вводу шляхом встановлення індивідуального теплового пункту (ІТП) в ЗОШ №4 за адресою вул. Загородня,22.  Технічне переоснащення теплового вводу шляхом встановлення індивідуального теплового пункту (ІТП) в ДНЗ №4 за адресою вул.Загородня,22 в м.Бахмут Донецької області</t>
  </si>
  <si>
    <t>Виконання капітального ремонту шаф управління зовнішнім освітленням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</si>
  <si>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Східної частини м. Бахмут</t>
    </r>
  </si>
  <si>
    <t>Капітальний ремонт фасадів та заміна водозливів з покрівлі комунального закладу культури  "БАХМУТСЬКИЙ  МІСЬКИЙ ЦЕНТР КУЛЬТУРИ ТА ДОЗВІЛЛЯ ІМЕНІ ЄВГЕНА МАРТИНОВА</t>
  </si>
  <si>
    <t>Капітальний ремонт систем вентиляції, кондиціювання та опалення великої глядаціької зали КОМУНАЛЬНОГО ЗАКЛАДУ КУЛЬТУРИ "БАХМУТСЬКИЙ МІСЬКИЙ ЦЕНТР КУЛЬТУРИ ТА ДОЗВІЛЛЯ ІМЕНІ ЄВГЕНА МАРТИНОВА"</t>
  </si>
  <si>
    <t>Упраління з питань фізичної культури та спорту Бахмутської міської ради</t>
  </si>
  <si>
    <t>м. Бахмут, вул.Миру,69</t>
  </si>
  <si>
    <t>м. Бахмут, вул.Благовіщенська, 41</t>
  </si>
  <si>
    <t>м. Бахмут,                    вул. Ціолковського,6</t>
  </si>
  <si>
    <t>м. Бахмут,                  бульвар                      Металургів,2</t>
  </si>
  <si>
    <t>Капітальний ремонт громадської будівлі (спортивний зал) за адресою: м. Бахмут, вул. Ціолковського,6 Донецької області</t>
  </si>
  <si>
    <t>ВСЬОГО ПО ГАЛУЗІ:  БЮДЖЕТНІ УСТАНОВИ</t>
  </si>
  <si>
    <t>ДЕПАРТАМЕНТ ЖИТЛОВО-КОМУНАЛЬНОГО ГОСПОДАРСТВА ДОНЕЦЬКОЇ ОБЛАСНОЇ ДЕРЖАВНОЇ АДМІНІСТРАЦІЇ; КОМУНАЛЬНЕ ПІДПРИЄМСТВО «БАХМУТСЬКИЙ КОМБІНАТ КОМУНАЛЬНИХ ПІДПРИЄМСТВ»</t>
  </si>
  <si>
    <t>Придбання тролейбусів, які                        економічно використовують електричну потужність2 одиниці</t>
  </si>
  <si>
    <t xml:space="preserve">Комунальне некомерційне підприємство «Багатопрофільна лікарня інтенсивного лікування  м.Бахмут" </t>
  </si>
  <si>
    <t>`</t>
  </si>
  <si>
    <t>Встановлення лічильників пару</t>
  </si>
  <si>
    <t xml:space="preserve">Модернізація комерційного обліку електричної енергії із встановленням  програмного забезпечення 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</si>
  <si>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 xml:space="preserve">бульвару Металлургів </t>
    </r>
    <r>
      <rPr>
        <sz val="11"/>
        <rFont val="Times New Roman"/>
        <family val="1"/>
        <charset val="204"/>
      </rPr>
      <t>(101 світильник)</t>
    </r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</si>
  <si>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Центральної частини   м.Бахмут</t>
    </r>
  </si>
  <si>
    <t xml:space="preserve">РАЗОМ ЗА РОЗДІЛАМИ:                1-3   </t>
  </si>
  <si>
    <r>
      <rPr>
        <b/>
        <sz val="14"/>
        <rFont val="Times New Roman"/>
        <family val="1"/>
        <charset val="204"/>
      </rPr>
      <t>Примітка:   тонн умовного палива (т.у.п.)    (1</t>
    </r>
    <r>
      <rPr>
        <sz val="14"/>
        <rFont val="Times New Roman"/>
        <family val="1"/>
        <charset val="204"/>
      </rPr>
      <t xml:space="preserve">) - кошти державного бюджтету; </t>
    </r>
    <r>
      <rPr>
        <b/>
        <sz val="14"/>
        <rFont val="Times New Roman"/>
        <family val="1"/>
        <charset val="204"/>
      </rPr>
      <t>(2</t>
    </r>
    <r>
      <rPr>
        <sz val="14"/>
        <rFont val="Times New Roman"/>
        <family val="1"/>
        <charset val="204"/>
      </rPr>
      <t xml:space="preserve">) - кошти місцевих бюджетів, у т.ч. </t>
    </r>
    <r>
      <rPr>
        <b/>
        <sz val="14"/>
        <rFont val="Times New Roman"/>
        <family val="1"/>
        <charset val="204"/>
      </rPr>
      <t>(2*)</t>
    </r>
    <r>
      <rPr>
        <sz val="14"/>
        <rFont val="Times New Roman"/>
        <family val="1"/>
        <charset val="204"/>
      </rPr>
      <t xml:space="preserve"> - кошти обласного бюджету; </t>
    </r>
    <r>
      <rPr>
        <b/>
        <sz val="14"/>
        <rFont val="Times New Roman"/>
        <family val="1"/>
        <charset val="204"/>
      </rPr>
      <t>(3)</t>
    </r>
    <r>
      <rPr>
        <sz val="14"/>
        <rFont val="Times New Roman"/>
        <family val="1"/>
        <charset val="204"/>
      </rPr>
      <t xml:space="preserve"> - кошти підприємств; </t>
    </r>
    <r>
      <rPr>
        <b/>
        <sz val="14"/>
        <rFont val="Times New Roman"/>
        <family val="1"/>
        <charset val="204"/>
      </rPr>
      <t>(4)</t>
    </r>
    <r>
      <rPr>
        <sz val="14"/>
        <rFont val="Times New Roman"/>
        <family val="1"/>
        <charset val="204"/>
      </rPr>
      <t xml:space="preserve"> - інші джерела (інвестиції, кредити тощо); </t>
    </r>
    <r>
      <rPr>
        <b/>
        <sz val="14"/>
        <rFont val="Times New Roman"/>
        <family val="1"/>
        <charset val="204"/>
      </rPr>
      <t>(5)</t>
    </r>
    <r>
      <rPr>
        <sz val="14"/>
        <rFont val="Times New Roman"/>
        <family val="1"/>
        <charset val="204"/>
      </rPr>
      <t xml:space="preserve"> - разом за всіма джерелами фінансування. Природний газ 1 тис. м куб.= 1,149 туп; вугілля 1т = 0,627  туп;  теплова енергія  1 тис. Гкал =172 туп; електроенергія  1 млн. кВт. год. = 325 туп</t>
    </r>
  </si>
  <si>
    <t>Виготовлення проектно-которисної документації з реконструкції котельної №1 по вул. Зелена,41 (Встановлення котла, який працює на біологічному топливі тріска)</t>
  </si>
  <si>
    <t>м. Бахмут                        вул.Героїв праці,42                       цех №1, №2,           цех №8,11,13</t>
  </si>
  <si>
    <t>м. Бахмут                        вул.Героїв праці,42                       цех №8</t>
  </si>
  <si>
    <t>м.Бахмут                   вул.                   О.Сибірцева,2</t>
  </si>
  <si>
    <t>м. Бахмут                 вул. О.Сибірцева,170</t>
  </si>
  <si>
    <t>м. Бахмут вул. О. Сибірцева,166</t>
  </si>
  <si>
    <t>Комунальне некомерційне підприємство «Багатопрофільна лікарня інтенсивного лікування  м.Бахмут", дитяче відділення</t>
  </si>
  <si>
    <t xml:space="preserve">м.Бахмут                   вул. О.Соборна,14                  </t>
  </si>
  <si>
    <t>Додаток 1  "Заходи з реалізації Програми" до  Програми енергозбереження  у м.Бахмуті на 2016-2020 роки,  затвердженої рішенням Артемівської міської ради від 24.02.2016 №6/80-1391,  із змінами, підготовлено Управлінням економічного розвитку Бахмутської міської ради.підготовлено Управлінням економічного розвитку Бахмутської міської ради</t>
  </si>
  <si>
    <t xml:space="preserve">Додаток 1
до Програми енергозбереження  
у м.Бахмуті на 2016-2020 роки,  затвердженої рішенням Артемівської міської ради                           від 24.02.2016 №6/80-1391,  із змінами 
(Додаток 1 в редакції рішення Бахмутської  міської ради  від 18.12.2018 №6/124 -
</t>
  </si>
  <si>
    <t>Заходи з релізації  Програми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</si>
</sst>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₴_-;\-* #,##0.00_₴_-;_-* &quot;-&quot;??_₴_-;_-@_-"/>
    <numFmt numFmtId="164" formatCode="0.000"/>
    <numFmt numFmtId="165" formatCode="#,##0.000"/>
    <numFmt numFmtId="166" formatCode="0.0"/>
    <numFmt numFmtId="167" formatCode="0.0000"/>
    <numFmt numFmtId="168" formatCode="#,##0.0000"/>
    <numFmt numFmtId="169" formatCode="#,##0.0000_ ;\-#,##0.0000\ "/>
    <numFmt numFmtId="170" formatCode="0.0000000"/>
    <numFmt numFmtId="171" formatCode="0.00000"/>
    <numFmt numFmtId="172" formatCode="#,##0.00000_ ;\-#,##0.00000\ "/>
    <numFmt numFmtId="173" formatCode="0.000000"/>
    <numFmt numFmtId="174" formatCode="#,##0.0_ ;\-#,##0.0\ "/>
    <numFmt numFmtId="175" formatCode="#,##0.00_ ;\-#,##0.00\ "/>
    <numFmt numFmtId="176" formatCode="#,##0.00_₴"/>
  </numFmts>
  <fonts count="6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b/>
      <sz val="11"/>
      <color theme="3" tint="-0.249977111117893"/>
      <name val="Arial Cyr"/>
      <charset val="204"/>
    </font>
    <font>
      <b/>
      <sz val="11"/>
      <color theme="3" tint="-0.49998474074526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i/>
      <sz val="12"/>
      <name val="Times New Roman"/>
      <family val="1"/>
      <charset val="204"/>
    </font>
    <font>
      <sz val="10"/>
      <color theme="3"/>
      <name val="Arial Cyr"/>
      <charset val="204"/>
    </font>
    <font>
      <sz val="14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3"/>
      <color rgb="FF00206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b/>
      <sz val="13"/>
      <color theme="1" tint="4.9989318521683403E-2"/>
      <name val="Times New Roman"/>
      <family val="1"/>
      <charset val="204"/>
    </font>
    <font>
      <sz val="13"/>
      <color rgb="FF002060"/>
      <name val="Times New Roman"/>
      <family val="1"/>
      <charset val="204"/>
    </font>
    <font>
      <b/>
      <sz val="14"/>
      <color theme="3" tint="-0.249977111117893"/>
      <name val="Times New Roman"/>
      <family val="1"/>
      <charset val="204"/>
    </font>
    <font>
      <b/>
      <sz val="14"/>
      <color rgb="FF1C0387"/>
      <name val="Times New Roman"/>
      <family val="1"/>
      <charset val="204"/>
    </font>
    <font>
      <b/>
      <sz val="13"/>
      <color theme="3" tint="-0.24997711111789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1C0387"/>
      <name val="Times New Roman"/>
      <family val="1"/>
      <charset val="204"/>
    </font>
    <font>
      <b/>
      <sz val="13"/>
      <color rgb="FF1C0387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theme="3" tint="-0.249977111117893"/>
      <name val="Times New Roman"/>
      <family val="1"/>
      <charset val="204"/>
    </font>
    <font>
      <b/>
      <i/>
      <sz val="13"/>
      <color theme="1" tint="4.9989318521683403E-2"/>
      <name val="Times New Roman"/>
      <family val="1"/>
      <charset val="204"/>
    </font>
    <font>
      <b/>
      <i/>
      <sz val="12"/>
      <color theme="1" tint="4.9989318521683403E-2"/>
      <name val="Times New Roman"/>
      <family val="1"/>
      <charset val="204"/>
    </font>
    <font>
      <b/>
      <i/>
      <sz val="13"/>
      <color rgb="FF1C0387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6" fillId="0" borderId="0" applyFont="0" applyFill="0" applyBorder="0" applyAlignment="0" applyProtection="0"/>
    <xf numFmtId="0" fontId="16" fillId="0" borderId="0"/>
    <xf numFmtId="0" fontId="1" fillId="0" borderId="0"/>
    <xf numFmtId="0" fontId="16" fillId="0" borderId="0"/>
    <xf numFmtId="0" fontId="16" fillId="0" borderId="0"/>
  </cellStyleXfs>
  <cellXfs count="1319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/>
    <xf numFmtId="0" fontId="6" fillId="0" borderId="0" xfId="0" applyFont="1"/>
    <xf numFmtId="0" fontId="0" fillId="0" borderId="0" xfId="0" applyBorder="1"/>
    <xf numFmtId="0" fontId="0" fillId="0" borderId="0" xfId="0" applyFont="1"/>
    <xf numFmtId="0" fontId="7" fillId="0" borderId="1" xfId="0" applyFont="1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/>
    <xf numFmtId="49" fontId="1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2" fontId="10" fillId="0" borderId="1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2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/>
    <xf numFmtId="2" fontId="23" fillId="3" borderId="1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left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8" fillId="0" borderId="0" xfId="0" applyFont="1" applyAlignment="1"/>
    <xf numFmtId="0" fontId="27" fillId="0" borderId="0" xfId="0" applyFont="1"/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9" fillId="2" borderId="1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64" fontId="10" fillId="0" borderId="1" xfId="2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0" xfId="0" applyFont="1" applyBorder="1" applyAlignment="1"/>
    <xf numFmtId="0" fontId="4" fillId="0" borderId="0" xfId="0" applyFont="1" applyBorder="1"/>
    <xf numFmtId="0" fontId="2" fillId="0" borderId="10" xfId="0" applyFont="1" applyBorder="1"/>
    <xf numFmtId="0" fontId="7" fillId="0" borderId="13" xfId="0" applyFont="1" applyBorder="1" applyAlignment="1"/>
    <xf numFmtId="0" fontId="3" fillId="0" borderId="0" xfId="0" applyFont="1" applyBorder="1"/>
    <xf numFmtId="2" fontId="7" fillId="0" borderId="10" xfId="0" applyNumberFormat="1" applyFont="1" applyBorder="1" applyAlignment="1">
      <alignment horizontal="center" vertical="center"/>
    </xf>
    <xf numFmtId="0" fontId="7" fillId="0" borderId="14" xfId="0" applyFont="1" applyBorder="1" applyAlignment="1"/>
    <xf numFmtId="166" fontId="10" fillId="0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3" xfId="0" applyBorder="1"/>
    <xf numFmtId="0" fontId="8" fillId="0" borderId="13" xfId="0" applyFont="1" applyBorder="1" applyAlignment="1"/>
    <xf numFmtId="0" fontId="8" fillId="0" borderId="14" xfId="0" applyFont="1" applyBorder="1" applyAlignment="1"/>
    <xf numFmtId="0" fontId="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/>
    <xf numFmtId="0" fontId="0" fillId="0" borderId="0" xfId="0" applyFill="1"/>
    <xf numFmtId="0" fontId="0" fillId="0" borderId="0" xfId="0" applyAlignment="1">
      <alignment horizontal="left" vertical="center" wrapText="1"/>
    </xf>
    <xf numFmtId="0" fontId="29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9" fontId="10" fillId="0" borderId="1" xfId="1" applyNumberFormat="1" applyFont="1" applyBorder="1" applyAlignment="1">
      <alignment horizontal="center" vertical="center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 wrapText="1"/>
    </xf>
    <xf numFmtId="167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" xfId="2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" fontId="12" fillId="2" borderId="1" xfId="2" applyNumberFormat="1" applyFont="1" applyFill="1" applyBorder="1" applyAlignment="1">
      <alignment horizontal="center" vertical="center" wrapText="1"/>
    </xf>
    <xf numFmtId="167" fontId="12" fillId="2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0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22" fillId="3" borderId="11" xfId="0" applyNumberFormat="1" applyFont="1" applyFill="1" applyBorder="1" applyAlignment="1">
      <alignment horizontal="center" vertical="center" wrapText="1"/>
    </xf>
    <xf numFmtId="164" fontId="22" fillId="3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7" fontId="10" fillId="0" borderId="1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73" fontId="14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171" fontId="14" fillId="2" borderId="1" xfId="0" applyNumberFormat="1" applyFont="1" applyFill="1" applyBorder="1" applyAlignment="1">
      <alignment horizontal="center" vertical="center"/>
    </xf>
    <xf numFmtId="175" fontId="10" fillId="0" borderId="4" xfId="1" applyNumberFormat="1" applyFont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/>
    </xf>
    <xf numFmtId="1" fontId="14" fillId="2" borderId="10" xfId="0" applyNumberFormat="1" applyFont="1" applyFill="1" applyBorder="1" applyAlignment="1">
      <alignment horizontal="center" vertical="center"/>
    </xf>
    <xf numFmtId="1" fontId="14" fillId="2" borderId="16" xfId="0" applyNumberFormat="1" applyFont="1" applyFill="1" applyBorder="1" applyAlignment="1">
      <alignment horizontal="center" vertical="center"/>
    </xf>
    <xf numFmtId="167" fontId="0" fillId="0" borderId="0" xfId="0" applyNumberFormat="1"/>
    <xf numFmtId="167" fontId="2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71" fontId="22" fillId="3" borderId="1" xfId="0" applyNumberFormat="1" applyFont="1" applyFill="1" applyBorder="1" applyAlignment="1">
      <alignment horizontal="center" vertical="center" wrapText="1"/>
    </xf>
    <xf numFmtId="2" fontId="14" fillId="2" borderId="1" xfId="0" quotePrefix="1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2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33" fillId="0" borderId="0" xfId="0" applyFont="1"/>
    <xf numFmtId="0" fontId="10" fillId="0" borderId="3" xfId="0" applyFont="1" applyBorder="1" applyAlignment="1">
      <alignment horizontal="center"/>
    </xf>
    <xf numFmtId="0" fontId="22" fillId="3" borderId="1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34" fillId="0" borderId="0" xfId="0" applyFont="1"/>
    <xf numFmtId="0" fontId="35" fillId="2" borderId="1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Border="1" applyAlignment="1"/>
    <xf numFmtId="0" fontId="10" fillId="0" borderId="1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9" fillId="0" borderId="0" xfId="0" applyFont="1" applyAlignment="1"/>
    <xf numFmtId="0" fontId="2" fillId="0" borderId="0" xfId="0" applyFont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2" fontId="29" fillId="0" borderId="0" xfId="0" applyNumberFormat="1" applyFont="1" applyAlignment="1"/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12" fillId="0" borderId="1" xfId="0" quotePrefix="1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2" fontId="12" fillId="0" borderId="3" xfId="0" quotePrefix="1" applyNumberFormat="1" applyFont="1" applyFill="1" applyBorder="1" applyAlignment="1">
      <alignment horizontal="center" vertical="center" wrapText="1"/>
    </xf>
    <xf numFmtId="0" fontId="12" fillId="0" borderId="3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166" fontId="12" fillId="0" borderId="2" xfId="0" quotePrefix="1" applyNumberFormat="1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1" fontId="37" fillId="0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1" fontId="21" fillId="0" borderId="3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 wrapText="1"/>
    </xf>
    <xf numFmtId="0" fontId="48" fillId="8" borderId="1" xfId="0" applyFont="1" applyFill="1" applyBorder="1" applyAlignment="1">
      <alignment horizontal="center" vertical="center" wrapText="1"/>
    </xf>
    <xf numFmtId="164" fontId="48" fillId="8" borderId="1" xfId="0" applyNumberFormat="1" applyFont="1" applyFill="1" applyBorder="1" applyAlignment="1">
      <alignment horizontal="center" vertical="center"/>
    </xf>
    <xf numFmtId="1" fontId="48" fillId="8" borderId="1" xfId="0" applyNumberFormat="1" applyFont="1" applyFill="1" applyBorder="1" applyAlignment="1">
      <alignment horizontal="center" vertical="center"/>
    </xf>
    <xf numFmtId="167" fontId="48" fillId="8" borderId="1" xfId="2" applyNumberFormat="1" applyFont="1" applyFill="1" applyBorder="1" applyAlignment="1">
      <alignment horizontal="center" vertical="center" wrapText="1"/>
    </xf>
    <xf numFmtId="166" fontId="48" fillId="8" borderId="1" xfId="2" applyNumberFormat="1" applyFont="1" applyFill="1" applyBorder="1" applyAlignment="1">
      <alignment horizontal="center" vertical="center" wrapText="1"/>
    </xf>
    <xf numFmtId="0" fontId="48" fillId="8" borderId="1" xfId="0" applyFont="1" applyFill="1" applyBorder="1" applyAlignment="1">
      <alignment horizontal="center" vertical="center"/>
    </xf>
    <xf numFmtId="0" fontId="48" fillId="8" borderId="3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164" fontId="48" fillId="8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/>
    </xf>
    <xf numFmtId="2" fontId="52" fillId="8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2" fontId="52" fillId="8" borderId="2" xfId="0" applyNumberFormat="1" applyFont="1" applyFill="1" applyBorder="1" applyAlignment="1">
      <alignment horizontal="center" vertical="center" wrapText="1"/>
    </xf>
    <xf numFmtId="0" fontId="52" fillId="8" borderId="2" xfId="0" applyFont="1" applyFill="1" applyBorder="1" applyAlignment="1">
      <alignment horizontal="center" vertical="center" wrapText="1"/>
    </xf>
    <xf numFmtId="164" fontId="52" fillId="8" borderId="1" xfId="0" applyNumberFormat="1" applyFont="1" applyFill="1" applyBorder="1" applyAlignment="1">
      <alignment horizontal="center" vertical="center"/>
    </xf>
    <xf numFmtId="1" fontId="52" fillId="8" borderId="1" xfId="0" applyNumberFormat="1" applyFont="1" applyFill="1" applyBorder="1" applyAlignment="1">
      <alignment horizontal="center" vertical="center"/>
    </xf>
    <xf numFmtId="2" fontId="52" fillId="8" borderId="2" xfId="0" applyNumberFormat="1" applyFont="1" applyFill="1" applyBorder="1" applyAlignment="1">
      <alignment horizontal="center" vertical="center"/>
    </xf>
    <xf numFmtId="0" fontId="52" fillId="5" borderId="7" xfId="0" applyFont="1" applyFill="1" applyBorder="1" applyAlignment="1">
      <alignment horizontal="center" vertical="center" wrapText="1"/>
    </xf>
    <xf numFmtId="0" fontId="52" fillId="5" borderId="16" xfId="0" applyFont="1" applyFill="1" applyBorder="1" applyAlignment="1">
      <alignment horizontal="center" vertical="center" wrapText="1"/>
    </xf>
    <xf numFmtId="0" fontId="52" fillId="5" borderId="6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/>
    </xf>
    <xf numFmtId="164" fontId="52" fillId="8" borderId="1" xfId="2" applyNumberFormat="1" applyFont="1" applyFill="1" applyBorder="1" applyAlignment="1">
      <alignment horizontal="center" vertical="center"/>
    </xf>
    <xf numFmtId="2" fontId="52" fillId="8" borderId="1" xfId="2" applyNumberFormat="1" applyFont="1" applyFill="1" applyBorder="1" applyAlignment="1">
      <alignment horizontal="center" vertical="center"/>
    </xf>
    <xf numFmtId="166" fontId="52" fillId="8" borderId="1" xfId="2" applyNumberFormat="1" applyFont="1" applyFill="1" applyBorder="1" applyAlignment="1">
      <alignment horizontal="center" vertical="center"/>
    </xf>
    <xf numFmtId="0" fontId="39" fillId="8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/>
    </xf>
    <xf numFmtId="0" fontId="39" fillId="8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8" fillId="8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164" fontId="54" fillId="0" borderId="3" xfId="0" applyNumberFormat="1" applyFont="1" applyFill="1" applyBorder="1" applyAlignment="1">
      <alignment horizontal="center" vertical="center" wrapText="1"/>
    </xf>
    <xf numFmtId="2" fontId="55" fillId="8" borderId="1" xfId="0" applyNumberFormat="1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vertical="center" wrapText="1"/>
    </xf>
    <xf numFmtId="0" fontId="55" fillId="8" borderId="2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2" fontId="53" fillId="0" borderId="1" xfId="0" applyNumberFormat="1" applyFont="1" applyFill="1" applyBorder="1" applyAlignment="1">
      <alignment horizontal="center" vertical="center" wrapText="1"/>
    </xf>
    <xf numFmtId="0" fontId="55" fillId="5" borderId="2" xfId="0" applyFont="1" applyFill="1" applyBorder="1" applyAlignment="1">
      <alignment horizontal="center" vertical="center" wrapText="1"/>
    </xf>
    <xf numFmtId="166" fontId="55" fillId="5" borderId="2" xfId="0" applyNumberFormat="1" applyFont="1" applyFill="1" applyBorder="1" applyAlignment="1">
      <alignment horizontal="center" vertical="center" wrapText="1"/>
    </xf>
    <xf numFmtId="0" fontId="55" fillId="5" borderId="2" xfId="0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66" fontId="55" fillId="5" borderId="1" xfId="0" applyNumberFormat="1" applyFont="1" applyFill="1" applyBorder="1" applyAlignment="1">
      <alignment horizontal="center" vertical="center" wrapText="1"/>
    </xf>
    <xf numFmtId="0" fontId="55" fillId="5" borderId="1" xfId="0" applyNumberFormat="1" applyFont="1" applyFill="1" applyBorder="1" applyAlignment="1">
      <alignment horizontal="center" vertical="center" wrapText="1"/>
    </xf>
    <xf numFmtId="164" fontId="55" fillId="5" borderId="1" xfId="0" applyNumberFormat="1" applyFont="1" applyFill="1" applyBorder="1" applyAlignment="1">
      <alignment horizontal="center" vertical="center" wrapText="1"/>
    </xf>
    <xf numFmtId="1" fontId="55" fillId="5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54" fillId="0" borderId="1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166" fontId="54" fillId="0" borderId="1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164" fontId="55" fillId="8" borderId="1" xfId="0" applyNumberFormat="1" applyFont="1" applyFill="1" applyBorder="1" applyAlignment="1">
      <alignment horizontal="center" vertical="center" wrapText="1"/>
    </xf>
    <xf numFmtId="0" fontId="51" fillId="7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55" fillId="8" borderId="3" xfId="0" applyFont="1" applyFill="1" applyBorder="1" applyAlignment="1">
      <alignment horizontal="center" vertical="center" wrapText="1"/>
    </xf>
    <xf numFmtId="0" fontId="39" fillId="8" borderId="7" xfId="0" applyFont="1" applyFill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52" fillId="8" borderId="2" xfId="0" applyFont="1" applyFill="1" applyBorder="1" applyAlignment="1">
      <alignment horizontal="center" vertical="center" wrapText="1"/>
    </xf>
    <xf numFmtId="2" fontId="52" fillId="8" borderId="7" xfId="0" applyNumberFormat="1" applyFont="1" applyFill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164" fontId="52" fillId="8" borderId="2" xfId="0" applyNumberFormat="1" applyFont="1" applyFill="1" applyBorder="1" applyAlignment="1">
      <alignment horizontal="center" vertical="center"/>
    </xf>
    <xf numFmtId="2" fontId="52" fillId="8" borderId="2" xfId="0" applyNumberFormat="1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164" fontId="52" fillId="5" borderId="1" xfId="0" applyNumberFormat="1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horizontal="center" vertical="center" wrapText="1"/>
    </xf>
    <xf numFmtId="166" fontId="52" fillId="8" borderId="7" xfId="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2" fillId="8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52" fillId="8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1" fillId="7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8" borderId="1" xfId="0" applyFont="1" applyFill="1" applyBorder="1" applyAlignment="1">
      <alignment horizontal="center" vertical="center"/>
    </xf>
    <xf numFmtId="164" fontId="39" fillId="8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48" fillId="8" borderId="1" xfId="2" applyNumberFormat="1" applyFont="1" applyFill="1" applyBorder="1" applyAlignment="1">
      <alignment horizontal="center" vertical="center" wrapText="1"/>
    </xf>
    <xf numFmtId="164" fontId="52" fillId="5" borderId="2" xfId="0" applyNumberFormat="1" applyFont="1" applyFill="1" applyBorder="1" applyAlignment="1">
      <alignment horizontal="center" vertical="center" wrapText="1"/>
    </xf>
    <xf numFmtId="164" fontId="54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54" fillId="8" borderId="2" xfId="0" applyNumberFormat="1" applyFont="1" applyFill="1" applyBorder="1" applyAlignment="1">
      <alignment horizontal="center" vertical="center" wrapText="1"/>
    </xf>
    <xf numFmtId="0" fontId="54" fillId="8" borderId="2" xfId="0" applyFont="1" applyFill="1" applyBorder="1" applyAlignment="1">
      <alignment horizontal="center" vertical="center" wrapText="1"/>
    </xf>
    <xf numFmtId="164" fontId="54" fillId="8" borderId="1" xfId="0" applyNumberFormat="1" applyFont="1" applyFill="1" applyBorder="1" applyAlignment="1">
      <alignment horizontal="center" vertical="center" wrapText="1"/>
    </xf>
    <xf numFmtId="0" fontId="54" fillId="8" borderId="1" xfId="0" applyFont="1" applyFill="1" applyBorder="1" applyAlignment="1">
      <alignment horizontal="center" vertical="center" wrapText="1"/>
    </xf>
    <xf numFmtId="164" fontId="56" fillId="8" borderId="1" xfId="0" applyNumberFormat="1" applyFont="1" applyFill="1" applyBorder="1" applyAlignment="1">
      <alignment horizontal="center" vertical="center" wrapText="1"/>
    </xf>
    <xf numFmtId="0" fontId="56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1" fontId="18" fillId="8" borderId="2" xfId="0" applyNumberFormat="1" applyFont="1" applyFill="1" applyBorder="1" applyAlignment="1">
      <alignment horizontal="center" vertical="center" wrapText="1"/>
    </xf>
    <xf numFmtId="166" fontId="18" fillId="8" borderId="2" xfId="0" applyNumberFormat="1" applyFont="1" applyFill="1" applyBorder="1" applyAlignment="1">
      <alignment horizontal="center" vertical="center" wrapText="1"/>
    </xf>
    <xf numFmtId="164" fontId="51" fillId="7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9" fillId="9" borderId="3" xfId="0" applyFont="1" applyFill="1" applyBorder="1" applyAlignment="1">
      <alignment vertical="center" wrapText="1"/>
    </xf>
    <xf numFmtId="0" fontId="41" fillId="9" borderId="3" xfId="0" applyFont="1" applyFill="1" applyBorder="1" applyAlignment="1">
      <alignment vertical="center" wrapText="1"/>
    </xf>
    <xf numFmtId="0" fontId="49" fillId="9" borderId="7" xfId="0" applyFont="1" applyFill="1" applyBorder="1" applyAlignment="1">
      <alignment vertical="center" wrapText="1"/>
    </xf>
    <xf numFmtId="0" fontId="41" fillId="9" borderId="7" xfId="0" applyFont="1" applyFill="1" applyBorder="1" applyAlignment="1">
      <alignment vertic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164" fontId="39" fillId="9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vertical="center" wrapText="1"/>
    </xf>
    <xf numFmtId="1" fontId="52" fillId="9" borderId="1" xfId="0" applyNumberFormat="1" applyFont="1" applyFill="1" applyBorder="1" applyAlignment="1">
      <alignment horizontal="center" vertical="center" wrapText="1"/>
    </xf>
    <xf numFmtId="166" fontId="52" fillId="9" borderId="1" xfId="0" applyNumberFormat="1" applyFont="1" applyFill="1" applyBorder="1" applyAlignment="1">
      <alignment horizontal="center" vertical="center" wrapText="1"/>
    </xf>
    <xf numFmtId="164" fontId="48" fillId="8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5" fillId="5" borderId="2" xfId="0" applyNumberFormat="1" applyFont="1" applyFill="1" applyBorder="1" applyAlignment="1">
      <alignment horizontal="center" vertical="center" wrapText="1"/>
    </xf>
    <xf numFmtId="164" fontId="55" fillId="8" borderId="3" xfId="0" applyNumberFormat="1" applyFont="1" applyFill="1" applyBorder="1" applyAlignment="1">
      <alignment horizontal="center" vertical="center" wrapText="1"/>
    </xf>
    <xf numFmtId="164" fontId="54" fillId="0" borderId="0" xfId="0" applyNumberFormat="1" applyFont="1" applyFill="1" applyAlignment="1">
      <alignment horizontal="center" vertical="center" wrapText="1"/>
    </xf>
    <xf numFmtId="164" fontId="55" fillId="8" borderId="7" xfId="0" applyNumberFormat="1" applyFont="1" applyFill="1" applyBorder="1" applyAlignment="1">
      <alignment horizontal="center" vertical="center" wrapText="1"/>
    </xf>
    <xf numFmtId="164" fontId="53" fillId="0" borderId="1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2" fontId="52" fillId="0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center" vertical="center" wrapText="1"/>
    </xf>
    <xf numFmtId="1" fontId="55" fillId="5" borderId="2" xfId="0" applyNumberFormat="1" applyFont="1" applyFill="1" applyBorder="1" applyAlignment="1">
      <alignment horizontal="center" vertical="center" wrapText="1"/>
    </xf>
    <xf numFmtId="2" fontId="55" fillId="5" borderId="2" xfId="0" applyNumberFormat="1" applyFont="1" applyFill="1" applyBorder="1" applyAlignment="1">
      <alignment horizontal="center" vertical="center" wrapText="1"/>
    </xf>
    <xf numFmtId="2" fontId="55" fillId="5" borderId="1" xfId="0" applyNumberFormat="1" applyFont="1" applyFill="1" applyBorder="1" applyAlignment="1">
      <alignment horizontal="center" vertical="center" wrapText="1"/>
    </xf>
    <xf numFmtId="2" fontId="52" fillId="5" borderId="1" xfId="2" applyNumberFormat="1" applyFont="1" applyFill="1" applyBorder="1" applyAlignment="1">
      <alignment horizontal="center" vertical="center" wrapText="1"/>
    </xf>
    <xf numFmtId="166" fontId="52" fillId="5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5" fillId="8" borderId="3" xfId="0" applyFont="1" applyFill="1" applyBorder="1" applyAlignment="1">
      <alignment horizontal="center" vertical="center" wrapText="1"/>
    </xf>
    <xf numFmtId="0" fontId="52" fillId="5" borderId="2" xfId="0" applyFont="1" applyFill="1" applyBorder="1" applyAlignment="1">
      <alignment horizontal="center" vertical="center" wrapText="1"/>
    </xf>
    <xf numFmtId="164" fontId="52" fillId="5" borderId="2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 wrapText="1"/>
    </xf>
    <xf numFmtId="164" fontId="55" fillId="8" borderId="7" xfId="0" applyNumberFormat="1" applyFont="1" applyFill="1" applyBorder="1" applyAlignment="1">
      <alignment horizontal="center" vertical="center" wrapText="1"/>
    </xf>
    <xf numFmtId="164" fontId="42" fillId="0" borderId="1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 wrapText="1"/>
    </xf>
    <xf numFmtId="1" fontId="3" fillId="0" borderId="1" xfId="2" applyNumberFormat="1" applyFont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67" fontId="48" fillId="8" borderId="3" xfId="2" applyNumberFormat="1" applyFont="1" applyFill="1" applyBorder="1" applyAlignment="1">
      <alignment horizontal="center" vertical="center" wrapText="1"/>
    </xf>
    <xf numFmtId="164" fontId="48" fillId="8" borderId="3" xfId="2" applyNumberFormat="1" applyFont="1" applyFill="1" applyBorder="1" applyAlignment="1">
      <alignment horizontal="center" vertical="center" wrapText="1"/>
    </xf>
    <xf numFmtId="166" fontId="48" fillId="8" borderId="3" xfId="2" applyNumberFormat="1" applyFont="1" applyFill="1" applyBorder="1" applyAlignment="1">
      <alignment horizontal="center" vertical="center" wrapText="1"/>
    </xf>
    <xf numFmtId="1" fontId="48" fillId="8" borderId="3" xfId="2" applyNumberFormat="1" applyFont="1" applyFill="1" applyBorder="1" applyAlignment="1">
      <alignment horizontal="center" vertical="center" wrapText="1"/>
    </xf>
    <xf numFmtId="2" fontId="48" fillId="8" borderId="1" xfId="2" applyNumberFormat="1" applyFont="1" applyFill="1" applyBorder="1" applyAlignment="1">
      <alignment horizontal="center" vertical="center" wrapText="1"/>
    </xf>
    <xf numFmtId="2" fontId="48" fillId="8" borderId="3" xfId="2" applyNumberFormat="1" applyFont="1" applyFill="1" applyBorder="1" applyAlignment="1">
      <alignment horizontal="center" vertical="center" wrapText="1"/>
    </xf>
    <xf numFmtId="164" fontId="51" fillId="7" borderId="1" xfId="0" applyNumberFormat="1" applyFont="1" applyFill="1" applyBorder="1" applyAlignment="1">
      <alignment horizontal="center" vertical="center" wrapText="1"/>
    </xf>
    <xf numFmtId="0" fontId="51" fillId="7" borderId="1" xfId="0" applyFont="1" applyFill="1" applyBorder="1" applyAlignment="1">
      <alignment horizontal="center" vertical="center" wrapText="1"/>
    </xf>
    <xf numFmtId="164" fontId="57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7" fillId="0" borderId="1" xfId="0" applyNumberFormat="1" applyFont="1" applyFill="1" applyBorder="1" applyAlignment="1">
      <alignment horizontal="center" vertical="center" wrapText="1"/>
    </xf>
    <xf numFmtId="164" fontId="58" fillId="9" borderId="1" xfId="0" applyNumberFormat="1" applyFont="1" applyFill="1" applyBorder="1" applyAlignment="1">
      <alignment horizontal="center" vertical="center" wrapText="1"/>
    </xf>
    <xf numFmtId="0" fontId="58" fillId="9" borderId="1" xfId="0" applyFont="1" applyFill="1" applyBorder="1" applyAlignment="1">
      <alignment horizontal="center" vertical="center" wrapText="1"/>
    </xf>
    <xf numFmtId="2" fontId="59" fillId="8" borderId="1" xfId="0" applyNumberFormat="1" applyFont="1" applyFill="1" applyBorder="1" applyAlignment="1">
      <alignment horizontal="center" vertical="center" wrapText="1"/>
    </xf>
    <xf numFmtId="0" fontId="59" fillId="8" borderId="1" xfId="0" applyFont="1" applyFill="1" applyBorder="1" applyAlignment="1">
      <alignment horizontal="center" vertical="center" wrapText="1"/>
    </xf>
    <xf numFmtId="2" fontId="58" fillId="8" borderId="1" xfId="0" applyNumberFormat="1" applyFont="1" applyFill="1" applyBorder="1" applyAlignment="1">
      <alignment horizontal="center" vertical="center" wrapText="1"/>
    </xf>
    <xf numFmtId="0" fontId="58" fillId="8" borderId="1" xfId="0" applyFont="1" applyFill="1" applyBorder="1" applyAlignment="1">
      <alignment horizontal="center" vertical="center" wrapText="1"/>
    </xf>
    <xf numFmtId="164" fontId="60" fillId="8" borderId="1" xfId="0" applyNumberFormat="1" applyFont="1" applyFill="1" applyBorder="1" applyAlignment="1">
      <alignment horizontal="center" vertical="center" wrapText="1"/>
    </xf>
    <xf numFmtId="0" fontId="60" fillId="8" borderId="1" xfId="0" applyFont="1" applyFill="1" applyBorder="1" applyAlignment="1">
      <alignment horizontal="center" vertical="center" wrapText="1"/>
    </xf>
    <xf numFmtId="164" fontId="61" fillId="8" borderId="1" xfId="0" applyNumberFormat="1" applyFont="1" applyFill="1" applyBorder="1" applyAlignment="1">
      <alignment horizontal="center" vertical="center" wrapText="1"/>
    </xf>
    <xf numFmtId="0" fontId="61" fillId="8" borderId="1" xfId="0" applyFont="1" applyFill="1" applyBorder="1" applyAlignment="1">
      <alignment horizontal="center" vertical="center" wrapText="1"/>
    </xf>
    <xf numFmtId="164" fontId="60" fillId="8" borderId="1" xfId="0" applyNumberFormat="1" applyFont="1" applyFill="1" applyBorder="1" applyAlignment="1">
      <alignment horizontal="center" vertical="center"/>
    </xf>
    <xf numFmtId="1" fontId="60" fillId="8" borderId="1" xfId="0" applyNumberFormat="1" applyFont="1" applyFill="1" applyBorder="1" applyAlignment="1">
      <alignment horizontal="center" vertical="center"/>
    </xf>
    <xf numFmtId="0" fontId="60" fillId="8" borderId="1" xfId="0" applyFont="1" applyFill="1" applyBorder="1" applyAlignment="1">
      <alignment horizontal="center" vertical="center"/>
    </xf>
    <xf numFmtId="164" fontId="58" fillId="8" borderId="1" xfId="0" applyNumberFormat="1" applyFont="1" applyFill="1" applyBorder="1" applyAlignment="1">
      <alignment horizontal="center" vertical="center" wrapText="1"/>
    </xf>
    <xf numFmtId="0" fontId="58" fillId="8" borderId="1" xfId="0" applyFont="1" applyFill="1" applyBorder="1" applyAlignment="1">
      <alignment horizontal="center" vertical="center"/>
    </xf>
    <xf numFmtId="164" fontId="62" fillId="8" borderId="1" xfId="0" applyNumberFormat="1" applyFont="1" applyFill="1" applyBorder="1" applyAlignment="1">
      <alignment horizontal="center" vertical="center" wrapText="1"/>
    </xf>
    <xf numFmtId="0" fontId="62" fillId="8" borderId="1" xfId="0" applyFont="1" applyFill="1" applyBorder="1" applyAlignment="1">
      <alignment horizontal="center" vertical="center" wrapText="1"/>
    </xf>
    <xf numFmtId="164" fontId="62" fillId="5" borderId="1" xfId="0" applyNumberFormat="1" applyFont="1" applyFill="1" applyBorder="1" applyAlignment="1">
      <alignment horizontal="center" vertical="center" wrapText="1"/>
    </xf>
    <xf numFmtId="1" fontId="62" fillId="5" borderId="1" xfId="0" applyNumberFormat="1" applyFont="1" applyFill="1" applyBorder="1" applyAlignment="1">
      <alignment horizontal="center" vertical="center" wrapText="1"/>
    </xf>
    <xf numFmtId="164" fontId="60" fillId="8" borderId="3" xfId="0" applyNumberFormat="1" applyFont="1" applyFill="1" applyBorder="1" applyAlignment="1">
      <alignment horizontal="center" vertical="center" wrapText="1"/>
    </xf>
    <xf numFmtId="0" fontId="60" fillId="8" borderId="3" xfId="0" applyFont="1" applyFill="1" applyBorder="1" applyAlignment="1">
      <alignment horizontal="center" vertical="center" wrapText="1"/>
    </xf>
    <xf numFmtId="164" fontId="58" fillId="5" borderId="1" xfId="0" applyNumberFormat="1" applyFont="1" applyFill="1" applyBorder="1" applyAlignment="1">
      <alignment horizontal="center" vertical="center" wrapText="1"/>
    </xf>
    <xf numFmtId="0" fontId="58" fillId="5" borderId="6" xfId="0" applyFont="1" applyFill="1" applyBorder="1" applyAlignment="1">
      <alignment horizontal="center" vertical="center" wrapText="1"/>
    </xf>
    <xf numFmtId="0" fontId="58" fillId="5" borderId="1" xfId="0" applyFont="1" applyFill="1" applyBorder="1" applyAlignment="1">
      <alignment horizontal="center" vertical="center" wrapText="1"/>
    </xf>
    <xf numFmtId="164" fontId="39" fillId="5" borderId="1" xfId="0" applyNumberFormat="1" applyFont="1" applyFill="1" applyBorder="1" applyAlignment="1">
      <alignment horizontal="center" vertical="center" wrapText="1"/>
    </xf>
    <xf numFmtId="2" fontId="55" fillId="5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2" fontId="58" fillId="8" borderId="1" xfId="0" applyNumberFormat="1" applyFont="1" applyFill="1" applyBorder="1" applyAlignment="1">
      <alignment horizontal="center" wrapText="1"/>
    </xf>
    <xf numFmtId="0" fontId="58" fillId="8" borderId="1" xfId="0" applyFont="1" applyFill="1" applyBorder="1" applyAlignment="1">
      <alignment horizontal="center" wrapText="1"/>
    </xf>
    <xf numFmtId="166" fontId="52" fillId="8" borderId="2" xfId="0" applyNumberFormat="1" applyFont="1" applyFill="1" applyBorder="1" applyAlignment="1">
      <alignment horizontal="center" vertical="center" wrapText="1"/>
    </xf>
    <xf numFmtId="166" fontId="52" fillId="8" borderId="1" xfId="0" applyNumberFormat="1" applyFont="1" applyFill="1" applyBorder="1" applyAlignment="1">
      <alignment horizontal="center" vertical="center" wrapText="1"/>
    </xf>
    <xf numFmtId="164" fontId="37" fillId="0" borderId="1" xfId="0" applyNumberFormat="1" applyFont="1" applyFill="1" applyBorder="1" applyAlignment="1">
      <alignment vertical="center"/>
    </xf>
    <xf numFmtId="1" fontId="37" fillId="0" borderId="1" xfId="0" applyNumberFormat="1" applyFont="1" applyFill="1" applyBorder="1" applyAlignment="1">
      <alignment vertical="center"/>
    </xf>
    <xf numFmtId="2" fontId="18" fillId="8" borderId="2" xfId="0" applyNumberFormat="1" applyFont="1" applyFill="1" applyBorder="1" applyAlignment="1">
      <alignment horizontal="center" vertical="center" wrapText="1"/>
    </xf>
    <xf numFmtId="2" fontId="55" fillId="5" borderId="2" xfId="0" applyNumberFormat="1" applyFont="1" applyFill="1" applyBorder="1" applyAlignment="1">
      <alignment horizontal="center" vertical="center" wrapText="1"/>
    </xf>
    <xf numFmtId="2" fontId="52" fillId="8" borderId="2" xfId="0" applyNumberFormat="1" applyFont="1" applyFill="1" applyBorder="1" applyAlignment="1">
      <alignment horizontal="center" vertical="center"/>
    </xf>
    <xf numFmtId="164" fontId="52" fillId="8" borderId="2" xfId="0" applyNumberFormat="1" applyFont="1" applyFill="1" applyBorder="1" applyAlignment="1">
      <alignment horizontal="center" vertical="center" wrapText="1"/>
    </xf>
    <xf numFmtId="166" fontId="52" fillId="8" borderId="2" xfId="0" applyNumberFormat="1" applyFont="1" applyFill="1" applyBorder="1" applyAlignment="1">
      <alignment horizontal="center" vertical="center" wrapText="1"/>
    </xf>
    <xf numFmtId="2" fontId="52" fillId="8" borderId="2" xfId="0" applyNumberFormat="1" applyFont="1" applyFill="1" applyBorder="1" applyAlignment="1">
      <alignment horizontal="center" vertical="center" wrapText="1"/>
    </xf>
    <xf numFmtId="2" fontId="52" fillId="8" borderId="1" xfId="2" applyNumberFormat="1" applyFont="1" applyFill="1" applyBorder="1" applyAlignment="1">
      <alignment horizontal="center" vertical="center"/>
    </xf>
    <xf numFmtId="2" fontId="52" fillId="9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76" fontId="48" fillId="8" borderId="1" xfId="2" applyNumberFormat="1" applyFont="1" applyFill="1" applyBorder="1" applyAlignment="1">
      <alignment horizontal="center" vertical="center" wrapText="1"/>
    </xf>
    <xf numFmtId="4" fontId="48" fillId="8" borderId="1" xfId="2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7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/>
    <xf numFmtId="0" fontId="7" fillId="0" borderId="7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25" fillId="0" borderId="0" xfId="0" applyFont="1" applyAlignment="1">
      <alignment horizontal="lef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7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1" fontId="14" fillId="0" borderId="3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 wrapText="1"/>
    </xf>
    <xf numFmtId="1" fontId="14" fillId="0" borderId="7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74" fontId="10" fillId="0" borderId="3" xfId="1" applyNumberFormat="1" applyFont="1" applyBorder="1" applyAlignment="1">
      <alignment horizontal="center" vertical="center"/>
    </xf>
    <xf numFmtId="174" fontId="10" fillId="0" borderId="2" xfId="1" applyNumberFormat="1" applyFont="1" applyBorder="1" applyAlignment="1">
      <alignment horizontal="center" vertical="center"/>
    </xf>
    <xf numFmtId="169" fontId="10" fillId="0" borderId="3" xfId="1" applyNumberFormat="1" applyFont="1" applyBorder="1" applyAlignment="1">
      <alignment horizontal="center" vertical="center"/>
    </xf>
    <xf numFmtId="169" fontId="10" fillId="0" borderId="2" xfId="1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4" fillId="2" borderId="7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/>
    </xf>
    <xf numFmtId="1" fontId="10" fillId="0" borderId="7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5" fillId="0" borderId="3" xfId="0" applyNumberFormat="1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70" fontId="10" fillId="0" borderId="1" xfId="0" applyNumberFormat="1" applyFont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0" fontId="8" fillId="0" borderId="15" xfId="0" applyFont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/>
    <xf numFmtId="17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/>
    <xf numFmtId="0" fontId="9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0" fillId="0" borderId="3" xfId="0" applyNumberFormat="1" applyFont="1" applyFill="1" applyBorder="1" applyAlignment="1">
      <alignment horizontal="center" vertical="center"/>
    </xf>
    <xf numFmtId="164" fontId="30" fillId="0" borderId="7" xfId="0" applyNumberFormat="1" applyFont="1" applyFill="1" applyBorder="1" applyAlignment="1">
      <alignment horizontal="center" vertical="center"/>
    </xf>
    <xf numFmtId="164" fontId="30" fillId="0" borderId="2" xfId="0" applyNumberFormat="1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38" fillId="0" borderId="3" xfId="0" applyNumberFormat="1" applyFont="1" applyFill="1" applyBorder="1" applyAlignment="1">
      <alignment horizontal="center" vertical="center"/>
    </xf>
    <xf numFmtId="164" fontId="38" fillId="0" borderId="7" xfId="0" applyNumberFormat="1" applyFont="1" applyFill="1" applyBorder="1" applyAlignment="1">
      <alignment horizontal="center" vertical="center"/>
    </xf>
    <xf numFmtId="164" fontId="38" fillId="0" borderId="2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164" fontId="21" fillId="0" borderId="2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 wrapText="1"/>
    </xf>
    <xf numFmtId="164" fontId="18" fillId="0" borderId="7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48" fillId="8" borderId="3" xfId="0" applyNumberFormat="1" applyFont="1" applyFill="1" applyBorder="1" applyAlignment="1">
      <alignment horizontal="center" vertical="center" wrapText="1"/>
    </xf>
    <xf numFmtId="164" fontId="48" fillId="8" borderId="7" xfId="0" applyNumberFormat="1" applyFont="1" applyFill="1" applyBorder="1" applyAlignment="1">
      <alignment horizontal="center" vertical="center" wrapText="1"/>
    </xf>
    <xf numFmtId="164" fontId="48" fillId="8" borderId="2" xfId="0" applyNumberFormat="1" applyFont="1" applyFill="1" applyBorder="1" applyAlignment="1">
      <alignment horizontal="center" vertical="center" wrapText="1"/>
    </xf>
    <xf numFmtId="0" fontId="52" fillId="8" borderId="3" xfId="0" applyNumberFormat="1" applyFont="1" applyFill="1" applyBorder="1" applyAlignment="1">
      <alignment horizontal="center" vertical="center" wrapText="1"/>
    </xf>
    <xf numFmtId="0" fontId="52" fillId="8" borderId="7" xfId="0" applyNumberFormat="1" applyFont="1" applyFill="1" applyBorder="1" applyAlignment="1">
      <alignment horizontal="center" vertical="center" wrapText="1"/>
    </xf>
    <xf numFmtId="0" fontId="52" fillId="8" borderId="2" xfId="0" applyNumberFormat="1" applyFont="1" applyFill="1" applyBorder="1" applyAlignment="1">
      <alignment horizontal="center" vertical="center" wrapText="1"/>
    </xf>
    <xf numFmtId="167" fontId="52" fillId="8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164" fontId="18" fillId="0" borderId="7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164" fontId="52" fillId="8" borderId="3" xfId="0" applyNumberFormat="1" applyFont="1" applyFill="1" applyBorder="1" applyAlignment="1">
      <alignment horizontal="center" vertical="center"/>
    </xf>
    <xf numFmtId="164" fontId="52" fillId="8" borderId="7" xfId="0" applyNumberFormat="1" applyFont="1" applyFill="1" applyBorder="1" applyAlignment="1">
      <alignment horizontal="center" vertical="center"/>
    </xf>
    <xf numFmtId="164" fontId="52" fillId="8" borderId="2" xfId="0" applyNumberFormat="1" applyFont="1" applyFill="1" applyBorder="1" applyAlignment="1">
      <alignment horizontal="center" vertical="center"/>
    </xf>
    <xf numFmtId="2" fontId="52" fillId="8" borderId="3" xfId="0" applyNumberFormat="1" applyFont="1" applyFill="1" applyBorder="1" applyAlignment="1">
      <alignment horizontal="center" vertical="center"/>
    </xf>
    <xf numFmtId="2" fontId="52" fillId="8" borderId="7" xfId="0" applyNumberFormat="1" applyFont="1" applyFill="1" applyBorder="1" applyAlignment="1">
      <alignment horizontal="center" vertical="center"/>
    </xf>
    <xf numFmtId="2" fontId="52" fillId="8" borderId="2" xfId="0" applyNumberFormat="1" applyFont="1" applyFill="1" applyBorder="1" applyAlignment="1">
      <alignment horizontal="center" vertical="center"/>
    </xf>
    <xf numFmtId="166" fontId="18" fillId="0" borderId="3" xfId="0" applyNumberFormat="1" applyFont="1" applyFill="1" applyBorder="1" applyAlignment="1">
      <alignment horizontal="center" vertical="center" wrapText="1"/>
    </xf>
    <xf numFmtId="166" fontId="18" fillId="0" borderId="7" xfId="0" applyNumberFormat="1" applyFont="1" applyFill="1" applyBorder="1" applyAlignment="1">
      <alignment horizontal="center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166" fontId="18" fillId="0" borderId="3" xfId="0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center" vertical="center"/>
    </xf>
    <xf numFmtId="166" fontId="18" fillId="0" borderId="2" xfId="0" applyNumberFormat="1" applyFont="1" applyFill="1" applyBorder="1" applyAlignment="1">
      <alignment horizontal="center" vertical="center"/>
    </xf>
    <xf numFmtId="2" fontId="52" fillId="8" borderId="1" xfId="0" applyNumberFormat="1" applyFont="1" applyFill="1" applyBorder="1" applyAlignment="1">
      <alignment horizontal="center" vertical="center"/>
    </xf>
    <xf numFmtId="164" fontId="21" fillId="0" borderId="7" xfId="0" applyNumberFormat="1" applyFont="1" applyFill="1" applyBorder="1" applyAlignment="1">
      <alignment horizontal="center" vertical="center"/>
    </xf>
    <xf numFmtId="164" fontId="52" fillId="8" borderId="1" xfId="0" applyNumberFormat="1" applyFont="1" applyFill="1" applyBorder="1" applyAlignment="1">
      <alignment horizontal="center" vertical="center"/>
    </xf>
    <xf numFmtId="0" fontId="39" fillId="8" borderId="3" xfId="0" applyFont="1" applyFill="1" applyBorder="1" applyAlignment="1">
      <alignment horizontal="center" vertical="center" wrapText="1"/>
    </xf>
    <xf numFmtId="0" fontId="39" fillId="8" borderId="7" xfId="0" applyFont="1" applyFill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1" fontId="37" fillId="0" borderId="3" xfId="0" applyNumberFormat="1" applyFont="1" applyFill="1" applyBorder="1" applyAlignment="1">
      <alignment horizontal="center" vertical="center"/>
    </xf>
    <xf numFmtId="1" fontId="37" fillId="0" borderId="2" xfId="0" applyNumberFormat="1" applyFont="1" applyFill="1" applyBorder="1" applyAlignment="1">
      <alignment horizontal="center" vertical="center"/>
    </xf>
    <xf numFmtId="164" fontId="54" fillId="0" borderId="3" xfId="0" applyNumberFormat="1" applyFont="1" applyFill="1" applyBorder="1" applyAlignment="1">
      <alignment horizontal="center" vertical="center"/>
    </xf>
    <xf numFmtId="164" fontId="54" fillId="0" borderId="7" xfId="0" applyNumberFormat="1" applyFont="1" applyFill="1" applyBorder="1" applyAlignment="1">
      <alignment horizontal="center" vertical="center"/>
    </xf>
    <xf numFmtId="164" fontId="54" fillId="0" borderId="2" xfId="0" applyNumberFormat="1" applyFont="1" applyFill="1" applyBorder="1" applyAlignment="1">
      <alignment horizontal="center" vertical="center"/>
    </xf>
    <xf numFmtId="1" fontId="54" fillId="0" borderId="3" xfId="0" applyNumberFormat="1" applyFont="1" applyFill="1" applyBorder="1" applyAlignment="1">
      <alignment horizontal="center" vertical="center"/>
    </xf>
    <xf numFmtId="1" fontId="54" fillId="0" borderId="7" xfId="0" applyNumberFormat="1" applyFont="1" applyFill="1" applyBorder="1" applyAlignment="1">
      <alignment horizontal="center" vertical="center"/>
    </xf>
    <xf numFmtId="1" fontId="54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1" fontId="37" fillId="0" borderId="3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0" fontId="52" fillId="8" borderId="1" xfId="0" applyNumberFormat="1" applyFont="1" applyFill="1" applyBorder="1" applyAlignment="1">
      <alignment horizontal="center" vertical="center"/>
    </xf>
    <xf numFmtId="1" fontId="18" fillId="0" borderId="3" xfId="0" applyNumberFormat="1" applyFont="1" applyFill="1" applyBorder="1" applyAlignment="1">
      <alignment horizontal="center" vertical="center" wrapText="1"/>
    </xf>
    <xf numFmtId="1" fontId="18" fillId="0" borderId="7" xfId="0" applyNumberFormat="1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164" fontId="37" fillId="0" borderId="3" xfId="0" applyNumberFormat="1" applyFont="1" applyFill="1" applyBorder="1" applyAlignment="1">
      <alignment horizontal="center" vertical="center" wrapText="1"/>
    </xf>
    <xf numFmtId="164" fontId="37" fillId="0" borderId="2" xfId="0" applyNumberFormat="1" applyFont="1" applyFill="1" applyBorder="1" applyAlignment="1">
      <alignment horizontal="center" vertical="center" wrapText="1"/>
    </xf>
    <xf numFmtId="164" fontId="37" fillId="0" borderId="3" xfId="0" applyNumberFormat="1" applyFont="1" applyFill="1" applyBorder="1" applyAlignment="1">
      <alignment horizontal="center" vertical="center"/>
    </xf>
    <xf numFmtId="164" fontId="37" fillId="0" borderId="2" xfId="0" applyNumberFormat="1" applyFont="1" applyFill="1" applyBorder="1" applyAlignment="1">
      <alignment horizontal="center" vertical="center"/>
    </xf>
    <xf numFmtId="2" fontId="18" fillId="0" borderId="3" xfId="0" applyNumberFormat="1" applyFont="1" applyFill="1" applyBorder="1" applyAlignment="1">
      <alignment horizontal="center" vertical="center"/>
    </xf>
    <xf numFmtId="2" fontId="18" fillId="0" borderId="7" xfId="0" applyNumberFormat="1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/>
    </xf>
    <xf numFmtId="0" fontId="55" fillId="8" borderId="3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55" fillId="8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2" fillId="8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164" fontId="58" fillId="5" borderId="3" xfId="0" applyNumberFormat="1" applyFont="1" applyFill="1" applyBorder="1" applyAlignment="1">
      <alignment horizontal="center" vertical="center" wrapText="1"/>
    </xf>
    <xf numFmtId="164" fontId="58" fillId="5" borderId="2" xfId="0" applyNumberFormat="1" applyFont="1" applyFill="1" applyBorder="1" applyAlignment="1">
      <alignment horizontal="center" vertical="center" wrapText="1"/>
    </xf>
    <xf numFmtId="0" fontId="58" fillId="5" borderId="3" xfId="0" applyFont="1" applyFill="1" applyBorder="1" applyAlignment="1">
      <alignment horizontal="center" vertical="center" wrapText="1"/>
    </xf>
    <xf numFmtId="0" fontId="58" fillId="5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3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8" fillId="0" borderId="3" xfId="0" applyNumberFormat="1" applyFont="1" applyFill="1" applyBorder="1" applyAlignment="1">
      <alignment horizontal="center" vertical="top" wrapText="1"/>
    </xf>
    <xf numFmtId="0" fontId="18" fillId="0" borderId="2" xfId="0" applyNumberFormat="1" applyFont="1" applyFill="1" applyBorder="1" applyAlignment="1">
      <alignment horizontal="center" vertical="top" wrapText="1"/>
    </xf>
    <xf numFmtId="0" fontId="52" fillId="8" borderId="3" xfId="0" applyFont="1" applyFill="1" applyBorder="1" applyAlignment="1">
      <alignment horizontal="center" vertical="center"/>
    </xf>
    <xf numFmtId="0" fontId="52" fillId="8" borderId="7" xfId="0" applyFont="1" applyFill="1" applyBorder="1" applyAlignment="1">
      <alignment horizontal="center" vertical="center"/>
    </xf>
    <xf numFmtId="0" fontId="52" fillId="8" borderId="2" xfId="0" applyFont="1" applyFill="1" applyBorder="1" applyAlignment="1">
      <alignment horizontal="center" vertical="center"/>
    </xf>
    <xf numFmtId="164" fontId="52" fillId="8" borderId="1" xfId="2" applyNumberFormat="1" applyFont="1" applyFill="1" applyBorder="1" applyAlignment="1">
      <alignment horizontal="center" vertical="center"/>
    </xf>
    <xf numFmtId="0" fontId="52" fillId="5" borderId="3" xfId="0" applyFont="1" applyFill="1" applyBorder="1" applyAlignment="1">
      <alignment horizontal="center" vertical="center" wrapText="1"/>
    </xf>
    <xf numFmtId="0" fontId="52" fillId="5" borderId="7" xfId="0" applyFont="1" applyFill="1" applyBorder="1" applyAlignment="1">
      <alignment horizontal="center" vertical="center" wrapText="1"/>
    </xf>
    <xf numFmtId="0" fontId="52" fillId="5" borderId="2" xfId="0" applyFont="1" applyFill="1" applyBorder="1" applyAlignment="1">
      <alignment horizontal="center" vertical="center" wrapText="1"/>
    </xf>
    <xf numFmtId="164" fontId="42" fillId="0" borderId="3" xfId="0" applyNumberFormat="1" applyFont="1" applyBorder="1" applyAlignment="1">
      <alignment horizontal="center" vertical="center" wrapText="1"/>
    </xf>
    <xf numFmtId="164" fontId="42" fillId="0" borderId="7" xfId="0" applyNumberFormat="1" applyFont="1" applyBorder="1" applyAlignment="1">
      <alignment horizontal="center" vertical="center" wrapText="1"/>
    </xf>
    <xf numFmtId="164" fontId="42" fillId="0" borderId="2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167" fontId="3" fillId="0" borderId="3" xfId="2" applyNumberFormat="1" applyFont="1" applyBorder="1" applyAlignment="1">
      <alignment horizontal="center" vertical="center" wrapText="1"/>
    </xf>
    <xf numFmtId="167" fontId="3" fillId="0" borderId="7" xfId="2" applyNumberFormat="1" applyFont="1" applyBorder="1" applyAlignment="1">
      <alignment horizontal="center" vertical="center" wrapText="1"/>
    </xf>
    <xf numFmtId="167" fontId="3" fillId="0" borderId="2" xfId="2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6" fontId="3" fillId="0" borderId="3" xfId="2" applyNumberFormat="1" applyFont="1" applyBorder="1" applyAlignment="1">
      <alignment horizontal="center" vertical="center" wrapText="1"/>
    </xf>
    <xf numFmtId="166" fontId="3" fillId="0" borderId="7" xfId="2" applyNumberFormat="1" applyFont="1" applyBorder="1" applyAlignment="1">
      <alignment horizontal="center" vertical="center" wrapText="1"/>
    </xf>
    <xf numFmtId="166" fontId="3" fillId="0" borderId="2" xfId="2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3" fillId="0" borderId="1" xfId="2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center" vertical="center"/>
    </xf>
    <xf numFmtId="1" fontId="18" fillId="0" borderId="3" xfId="0" applyNumberFormat="1" applyFont="1" applyFill="1" applyBorder="1" applyAlignment="1">
      <alignment horizontal="center" vertical="center"/>
    </xf>
    <xf numFmtId="1" fontId="18" fillId="0" borderId="7" xfId="0" applyNumberFormat="1" applyFont="1" applyFill="1" applyBorder="1" applyAlignment="1">
      <alignment horizontal="center" vertical="center"/>
    </xf>
    <xf numFmtId="1" fontId="18" fillId="0" borderId="2" xfId="0" applyNumberFormat="1" applyFont="1" applyFill="1" applyBorder="1" applyAlignment="1">
      <alignment horizontal="center" vertical="center"/>
    </xf>
    <xf numFmtId="0" fontId="52" fillId="8" borderId="3" xfId="0" applyFont="1" applyFill="1" applyBorder="1" applyAlignment="1">
      <alignment horizontal="center" vertical="center" wrapText="1"/>
    </xf>
    <xf numFmtId="0" fontId="52" fillId="8" borderId="7" xfId="0" applyFont="1" applyFill="1" applyBorder="1" applyAlignment="1">
      <alignment horizontal="center" vertical="center" wrapText="1"/>
    </xf>
    <xf numFmtId="0" fontId="52" fillId="8" borderId="2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center" vertical="center" wrapText="1"/>
    </xf>
    <xf numFmtId="2" fontId="55" fillId="8" borderId="3" xfId="0" applyNumberFormat="1" applyFont="1" applyFill="1" applyBorder="1" applyAlignment="1">
      <alignment horizontal="center" vertical="center" wrapText="1"/>
    </xf>
    <xf numFmtId="2" fontId="55" fillId="8" borderId="7" xfId="0" applyNumberFormat="1" applyFont="1" applyFill="1" applyBorder="1" applyAlignment="1">
      <alignment horizontal="center" vertical="center" wrapText="1"/>
    </xf>
    <xf numFmtId="2" fontId="55" fillId="8" borderId="2" xfId="0" applyNumberFormat="1" applyFont="1" applyFill="1" applyBorder="1" applyAlignment="1">
      <alignment horizontal="center" vertical="center" wrapText="1"/>
    </xf>
    <xf numFmtId="164" fontId="52" fillId="5" borderId="3" xfId="2" applyNumberFormat="1" applyFont="1" applyFill="1" applyBorder="1" applyAlignment="1">
      <alignment horizontal="center" vertical="center" wrapText="1"/>
    </xf>
    <xf numFmtId="164" fontId="52" fillId="5" borderId="2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46" fillId="0" borderId="3" xfId="2" applyFont="1" applyFill="1" applyBorder="1" applyAlignment="1">
      <alignment horizontal="center" vertical="top" wrapText="1"/>
    </xf>
    <xf numFmtId="0" fontId="46" fillId="0" borderId="2" xfId="2" applyFont="1" applyFill="1" applyBorder="1" applyAlignment="1">
      <alignment horizontal="center" vertical="top" wrapText="1"/>
    </xf>
    <xf numFmtId="0" fontId="46" fillId="0" borderId="1" xfId="2" applyFont="1" applyFill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55" fillId="8" borderId="3" xfId="0" applyFont="1" applyFill="1" applyBorder="1" applyAlignment="1">
      <alignment horizontal="left" vertical="center" wrapText="1"/>
    </xf>
    <xf numFmtId="0" fontId="55" fillId="8" borderId="7" xfId="0" applyFont="1" applyFill="1" applyBorder="1" applyAlignment="1">
      <alignment horizontal="left" vertical="center" wrapText="1"/>
    </xf>
    <xf numFmtId="0" fontId="55" fillId="8" borderId="2" xfId="0" applyFont="1" applyFill="1" applyBorder="1" applyAlignment="1">
      <alignment horizontal="left" vertical="center" wrapText="1"/>
    </xf>
    <xf numFmtId="0" fontId="54" fillId="0" borderId="3" xfId="0" applyFont="1" applyBorder="1" applyAlignment="1">
      <alignment horizontal="center" vertical="top" wrapText="1"/>
    </xf>
    <xf numFmtId="0" fontId="54" fillId="0" borderId="7" xfId="0" applyFont="1" applyBorder="1" applyAlignment="1">
      <alignment horizontal="center" vertical="top" wrapText="1"/>
    </xf>
    <xf numFmtId="0" fontId="54" fillId="0" borderId="2" xfId="0" applyFont="1" applyBorder="1" applyAlignment="1">
      <alignment horizontal="center" vertical="top" wrapText="1"/>
    </xf>
    <xf numFmtId="2" fontId="52" fillId="8" borderId="3" xfId="0" applyNumberFormat="1" applyFont="1" applyFill="1" applyBorder="1" applyAlignment="1">
      <alignment horizontal="center" vertical="center" wrapText="1"/>
    </xf>
    <xf numFmtId="2" fontId="52" fillId="8" borderId="7" xfId="0" applyNumberFormat="1" applyFont="1" applyFill="1" applyBorder="1" applyAlignment="1">
      <alignment horizontal="center" vertical="center" wrapText="1"/>
    </xf>
    <xf numFmtId="2" fontId="52" fillId="8" borderId="2" xfId="0" applyNumberFormat="1" applyFont="1" applyFill="1" applyBorder="1" applyAlignment="1">
      <alignment horizontal="center" vertical="center" wrapText="1"/>
    </xf>
    <xf numFmtId="164" fontId="52" fillId="5" borderId="7" xfId="2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2" fontId="12" fillId="0" borderId="1" xfId="0" quotePrefix="1" applyNumberFormat="1" applyFont="1" applyFill="1" applyBorder="1" applyAlignment="1">
      <alignment horizontal="center" vertical="center" wrapText="1"/>
    </xf>
    <xf numFmtId="164" fontId="54" fillId="0" borderId="3" xfId="0" applyNumberFormat="1" applyFont="1" applyBorder="1" applyAlignment="1">
      <alignment horizontal="center" vertical="center" wrapText="1"/>
    </xf>
    <xf numFmtId="164" fontId="54" fillId="0" borderId="2" xfId="0" applyNumberFormat="1" applyFont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166" fontId="52" fillId="8" borderId="3" xfId="0" applyNumberFormat="1" applyFont="1" applyFill="1" applyBorder="1" applyAlignment="1">
      <alignment horizontal="center" vertical="center" wrapText="1"/>
    </xf>
    <xf numFmtId="166" fontId="52" fillId="8" borderId="7" xfId="0" applyNumberFormat="1" applyFont="1" applyFill="1" applyBorder="1" applyAlignment="1">
      <alignment horizontal="center" vertical="center" wrapText="1"/>
    </xf>
    <xf numFmtId="166" fontId="52" fillId="8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7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top" wrapText="1"/>
    </xf>
    <xf numFmtId="0" fontId="46" fillId="0" borderId="7" xfId="0" applyFont="1" applyFill="1" applyBorder="1" applyAlignment="1">
      <alignment horizontal="center" vertical="top" wrapText="1"/>
    </xf>
    <xf numFmtId="0" fontId="46" fillId="0" borderId="2" xfId="0" applyFont="1" applyFill="1" applyBorder="1" applyAlignment="1">
      <alignment horizontal="center" vertical="top" wrapText="1"/>
    </xf>
    <xf numFmtId="166" fontId="12" fillId="0" borderId="3" xfId="0" quotePrefix="1" applyNumberFormat="1" applyFont="1" applyFill="1" applyBorder="1" applyAlignment="1">
      <alignment horizontal="center" vertical="top" wrapText="1"/>
    </xf>
    <xf numFmtId="166" fontId="12" fillId="0" borderId="7" xfId="0" quotePrefix="1" applyNumberFormat="1" applyFont="1" applyFill="1" applyBorder="1" applyAlignment="1">
      <alignment horizontal="center" vertical="top" wrapText="1"/>
    </xf>
    <xf numFmtId="166" fontId="12" fillId="0" borderId="2" xfId="0" quotePrefix="1" applyNumberFormat="1" applyFont="1" applyFill="1" applyBorder="1" applyAlignment="1">
      <alignment horizontal="center" vertical="top" wrapText="1"/>
    </xf>
    <xf numFmtId="0" fontId="12" fillId="0" borderId="3" xfId="0" quotePrefix="1" applyFont="1" applyFill="1" applyBorder="1" applyAlignment="1">
      <alignment horizontal="center" vertical="top" wrapText="1"/>
    </xf>
    <xf numFmtId="0" fontId="12" fillId="0" borderId="7" xfId="0" quotePrefix="1" applyFont="1" applyFill="1" applyBorder="1" applyAlignment="1">
      <alignment horizontal="center" vertical="top" wrapText="1"/>
    </xf>
    <xf numFmtId="0" fontId="12" fillId="0" borderId="2" xfId="0" quotePrefix="1" applyFont="1" applyFill="1" applyBorder="1" applyAlignment="1">
      <alignment horizontal="center" vertical="top" wrapText="1"/>
    </xf>
    <xf numFmtId="1" fontId="52" fillId="8" borderId="3" xfId="0" applyNumberFormat="1" applyFont="1" applyFill="1" applyBorder="1" applyAlignment="1">
      <alignment horizontal="center" vertical="center" wrapText="1"/>
    </xf>
    <xf numFmtId="1" fontId="52" fillId="8" borderId="7" xfId="0" applyNumberFormat="1" applyFont="1" applyFill="1" applyBorder="1" applyAlignment="1">
      <alignment horizontal="center" vertical="center" wrapText="1"/>
    </xf>
    <xf numFmtId="1" fontId="52" fillId="8" borderId="2" xfId="0" applyNumberFormat="1" applyFont="1" applyFill="1" applyBorder="1" applyAlignment="1">
      <alignment horizontal="center" vertical="center" wrapText="1"/>
    </xf>
    <xf numFmtId="2" fontId="12" fillId="0" borderId="3" xfId="0" quotePrefix="1" applyNumberFormat="1" applyFont="1" applyFill="1" applyBorder="1" applyAlignment="1">
      <alignment horizontal="center" vertical="center" wrapText="1"/>
    </xf>
    <xf numFmtId="2" fontId="12" fillId="0" borderId="7" xfId="0" quotePrefix="1" applyNumberFormat="1" applyFont="1" applyFill="1" applyBorder="1" applyAlignment="1">
      <alignment horizontal="center" vertical="center" wrapText="1"/>
    </xf>
    <xf numFmtId="2" fontId="12" fillId="0" borderId="2" xfId="0" quotePrefix="1" applyNumberFormat="1" applyFont="1" applyFill="1" applyBorder="1" applyAlignment="1">
      <alignment horizontal="center" vertical="center" wrapText="1"/>
    </xf>
    <xf numFmtId="0" fontId="12" fillId="0" borderId="3" xfId="0" quotePrefix="1" applyFont="1" applyFill="1" applyBorder="1" applyAlignment="1">
      <alignment horizontal="center" vertical="center" wrapText="1"/>
    </xf>
    <xf numFmtId="0" fontId="12" fillId="0" borderId="7" xfId="0" quotePrefix="1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64" fontId="3" fillId="0" borderId="3" xfId="2" applyNumberFormat="1" applyFont="1" applyBorder="1" applyAlignment="1">
      <alignment horizontal="center" vertical="center" wrapText="1"/>
    </xf>
    <xf numFmtId="164" fontId="3" fillId="0" borderId="7" xfId="2" applyNumberFormat="1" applyFont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38" fillId="0" borderId="3" xfId="0" applyNumberFormat="1" applyFont="1" applyFill="1" applyBorder="1" applyAlignment="1">
      <alignment horizontal="center" vertical="center" wrapText="1"/>
    </xf>
    <xf numFmtId="2" fontId="38" fillId="0" borderId="7" xfId="0" applyNumberFormat="1" applyFont="1" applyFill="1" applyBorder="1" applyAlignment="1">
      <alignment horizontal="center" vertical="center" wrapText="1"/>
    </xf>
    <xf numFmtId="2" fontId="38" fillId="0" borderId="2" xfId="0" applyNumberFormat="1" applyFont="1" applyFill="1" applyBorder="1" applyAlignment="1">
      <alignment horizontal="center" vertical="center" wrapText="1"/>
    </xf>
    <xf numFmtId="1" fontId="38" fillId="0" borderId="3" xfId="0" applyNumberFormat="1" applyFont="1" applyFill="1" applyBorder="1" applyAlignment="1">
      <alignment horizontal="center" vertical="center"/>
    </xf>
    <xf numFmtId="1" fontId="38" fillId="0" borderId="7" xfId="0" applyNumberFormat="1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center" vertical="center"/>
    </xf>
    <xf numFmtId="166" fontId="38" fillId="0" borderId="3" xfId="0" applyNumberFormat="1" applyFont="1" applyFill="1" applyBorder="1" applyAlignment="1">
      <alignment horizontal="center" vertical="center"/>
    </xf>
    <xf numFmtId="166" fontId="38" fillId="0" borderId="7" xfId="0" applyNumberFormat="1" applyFont="1" applyFill="1" applyBorder="1" applyAlignment="1">
      <alignment horizontal="center" vertical="center"/>
    </xf>
    <xf numFmtId="166" fontId="38" fillId="0" borderId="2" xfId="0" applyNumberFormat="1" applyFont="1" applyFill="1" applyBorder="1" applyAlignment="1">
      <alignment horizontal="center" vertical="center"/>
    </xf>
    <xf numFmtId="2" fontId="52" fillId="5" borderId="3" xfId="2" applyNumberFormat="1" applyFont="1" applyFill="1" applyBorder="1" applyAlignment="1">
      <alignment horizontal="center" vertical="center" wrapText="1"/>
    </xf>
    <xf numFmtId="2" fontId="52" fillId="5" borderId="2" xfId="2" applyNumberFormat="1" applyFont="1" applyFill="1" applyBorder="1" applyAlignment="1">
      <alignment horizontal="center" vertical="center" wrapText="1"/>
    </xf>
    <xf numFmtId="166" fontId="51" fillId="0" borderId="1" xfId="0" applyNumberFormat="1" applyFont="1" applyFill="1" applyBorder="1" applyAlignment="1">
      <alignment horizontal="center" vertical="center" wrapText="1"/>
    </xf>
    <xf numFmtId="166" fontId="52" fillId="8" borderId="1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166" fontId="52" fillId="9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/>
    </xf>
    <xf numFmtId="164" fontId="18" fillId="8" borderId="1" xfId="0" applyNumberFormat="1" applyFont="1" applyFill="1" applyBorder="1" applyAlignment="1">
      <alignment horizontal="center" vertical="center" wrapText="1"/>
    </xf>
    <xf numFmtId="164" fontId="52" fillId="9" borderId="1" xfId="0" applyNumberFormat="1" applyFont="1" applyFill="1" applyBorder="1" applyAlignment="1">
      <alignment horizontal="center" vertical="center" wrapText="1"/>
    </xf>
    <xf numFmtId="0" fontId="52" fillId="9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2" fontId="30" fillId="0" borderId="3" xfId="0" applyNumberFormat="1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1" fontId="30" fillId="0" borderId="3" xfId="0" applyNumberFormat="1" applyFont="1" applyFill="1" applyBorder="1" applyAlignment="1">
      <alignment horizontal="center" vertical="center"/>
    </xf>
    <xf numFmtId="1" fontId="30" fillId="0" borderId="7" xfId="0" applyNumberFormat="1" applyFont="1" applyFill="1" applyBorder="1" applyAlignment="1">
      <alignment horizontal="center" vertical="center"/>
    </xf>
    <xf numFmtId="1" fontId="30" fillId="0" borderId="2" xfId="0" applyNumberFormat="1" applyFont="1" applyFill="1" applyBorder="1" applyAlignment="1">
      <alignment horizontal="center" vertical="center"/>
    </xf>
    <xf numFmtId="166" fontId="30" fillId="0" borderId="3" xfId="0" applyNumberFormat="1" applyFont="1" applyFill="1" applyBorder="1" applyAlignment="1">
      <alignment horizontal="center" vertical="center"/>
    </xf>
    <xf numFmtId="166" fontId="30" fillId="0" borderId="7" xfId="0" applyNumberFormat="1" applyFont="1" applyFill="1" applyBorder="1" applyAlignment="1">
      <alignment horizontal="center" vertical="center"/>
    </xf>
    <xf numFmtId="166" fontId="30" fillId="0" borderId="2" xfId="0" applyNumberFormat="1" applyFont="1" applyFill="1" applyBorder="1" applyAlignment="1">
      <alignment horizontal="center" vertical="center"/>
    </xf>
    <xf numFmtId="164" fontId="54" fillId="8" borderId="3" xfId="0" applyNumberFormat="1" applyFont="1" applyFill="1" applyBorder="1" applyAlignment="1">
      <alignment horizontal="center" vertical="center" wrapText="1"/>
    </xf>
    <xf numFmtId="164" fontId="54" fillId="8" borderId="2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166" fontId="12" fillId="0" borderId="1" xfId="0" quotePrefix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top" wrapText="1"/>
    </xf>
    <xf numFmtId="0" fontId="3" fillId="0" borderId="7" xfId="0" quotePrefix="1" applyFont="1" applyFill="1" applyBorder="1" applyAlignment="1">
      <alignment horizontal="center" vertical="top" wrapText="1"/>
    </xf>
    <xf numFmtId="0" fontId="3" fillId="0" borderId="2" xfId="0" quotePrefix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52" fillId="5" borderId="7" xfId="2" applyNumberFormat="1" applyFont="1" applyFill="1" applyBorder="1" applyAlignment="1">
      <alignment horizontal="center" vertical="center" wrapText="1"/>
    </xf>
    <xf numFmtId="1" fontId="52" fillId="5" borderId="3" xfId="2" applyNumberFormat="1" applyFont="1" applyFill="1" applyBorder="1" applyAlignment="1">
      <alignment horizontal="center" vertical="center" wrapText="1"/>
    </xf>
    <xf numFmtId="1" fontId="52" fillId="5" borderId="7" xfId="2" applyNumberFormat="1" applyFont="1" applyFill="1" applyBorder="1" applyAlignment="1">
      <alignment horizontal="center" vertical="center" wrapText="1"/>
    </xf>
    <xf numFmtId="1" fontId="52" fillId="5" borderId="2" xfId="2" applyNumberFormat="1" applyFont="1" applyFill="1" applyBorder="1" applyAlignment="1">
      <alignment horizontal="center" vertical="center" wrapText="1"/>
    </xf>
    <xf numFmtId="166" fontId="52" fillId="9" borderId="3" xfId="0" applyNumberFormat="1" applyFont="1" applyFill="1" applyBorder="1" applyAlignment="1">
      <alignment horizontal="center" vertical="center" wrapText="1"/>
    </xf>
    <xf numFmtId="166" fontId="52" fillId="9" borderId="7" xfId="0" applyNumberFormat="1" applyFont="1" applyFill="1" applyBorder="1" applyAlignment="1">
      <alignment horizontal="center" vertical="center" wrapText="1"/>
    </xf>
    <xf numFmtId="166" fontId="52" fillId="9" borderId="2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top" wrapText="1"/>
    </xf>
    <xf numFmtId="166" fontId="3" fillId="0" borderId="7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9" fontId="3" fillId="0" borderId="3" xfId="1" applyNumberFormat="1" applyFont="1" applyBorder="1" applyAlignment="1">
      <alignment horizontal="center" vertical="top" wrapText="1"/>
    </xf>
    <xf numFmtId="169" fontId="3" fillId="0" borderId="7" xfId="1" applyNumberFormat="1" applyFont="1" applyBorder="1" applyAlignment="1">
      <alignment horizontal="center" vertical="top" wrapText="1"/>
    </xf>
    <xf numFmtId="169" fontId="3" fillId="0" borderId="2" xfId="1" applyNumberFormat="1" applyFont="1" applyBorder="1" applyAlignment="1">
      <alignment horizontal="center" vertical="top" wrapText="1"/>
    </xf>
    <xf numFmtId="167" fontId="3" fillId="0" borderId="3" xfId="1" applyNumberFormat="1" applyFont="1" applyBorder="1" applyAlignment="1">
      <alignment horizontal="center" vertical="top" wrapText="1"/>
    </xf>
    <xf numFmtId="167" fontId="3" fillId="0" borderId="7" xfId="1" applyNumberFormat="1" applyFont="1" applyBorder="1" applyAlignment="1">
      <alignment horizontal="center" vertical="top" wrapText="1"/>
    </xf>
    <xf numFmtId="167" fontId="3" fillId="0" borderId="2" xfId="1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6" fontId="52" fillId="5" borderId="3" xfId="2" applyNumberFormat="1" applyFont="1" applyFill="1" applyBorder="1" applyAlignment="1">
      <alignment horizontal="center" vertical="center" wrapText="1"/>
    </xf>
    <xf numFmtId="166" fontId="52" fillId="5" borderId="7" xfId="2" applyNumberFormat="1" applyFont="1" applyFill="1" applyBorder="1" applyAlignment="1">
      <alignment horizontal="center" vertical="center" wrapText="1"/>
    </xf>
    <xf numFmtId="166" fontId="52" fillId="5" borderId="2" xfId="2" applyNumberFormat="1" applyFont="1" applyFill="1" applyBorder="1" applyAlignment="1">
      <alignment horizontal="center" vertical="center" wrapText="1"/>
    </xf>
    <xf numFmtId="164" fontId="52" fillId="8" borderId="7" xfId="0" applyNumberFormat="1" applyFont="1" applyFill="1" applyBorder="1" applyAlignment="1">
      <alignment horizontal="center" vertical="center" wrapText="1"/>
    </xf>
    <xf numFmtId="164" fontId="52" fillId="8" borderId="2" xfId="0" applyNumberFormat="1" applyFont="1" applyFill="1" applyBorder="1" applyAlignment="1">
      <alignment horizontal="center" vertical="center" wrapText="1"/>
    </xf>
    <xf numFmtId="164" fontId="52" fillId="9" borderId="3" xfId="0" applyNumberFormat="1" applyFont="1" applyFill="1" applyBorder="1" applyAlignment="1">
      <alignment horizontal="center" vertical="center" wrapText="1"/>
    </xf>
    <xf numFmtId="0" fontId="52" fillId="9" borderId="7" xfId="0" applyFont="1" applyFill="1" applyBorder="1" applyAlignment="1">
      <alignment horizontal="center" vertical="center" wrapText="1"/>
    </xf>
    <xf numFmtId="0" fontId="52" fillId="9" borderId="2" xfId="0" applyFont="1" applyFill="1" applyBorder="1" applyAlignment="1">
      <alignment horizontal="center" vertical="center" wrapText="1"/>
    </xf>
    <xf numFmtId="2" fontId="38" fillId="7" borderId="1" xfId="0" applyNumberFormat="1" applyFont="1" applyFill="1" applyBorder="1" applyAlignment="1">
      <alignment horizontal="center" vertical="center" wrapText="1"/>
    </xf>
    <xf numFmtId="0" fontId="51" fillId="7" borderId="1" xfId="0" applyFont="1" applyFill="1" applyBorder="1" applyAlignment="1">
      <alignment horizontal="center" vertical="center" wrapText="1"/>
    </xf>
    <xf numFmtId="1" fontId="52" fillId="9" borderId="1" xfId="0" applyNumberFormat="1" applyFont="1" applyFill="1" applyBorder="1" applyAlignment="1">
      <alignment horizontal="center" vertical="center" wrapText="1"/>
    </xf>
    <xf numFmtId="2" fontId="52" fillId="9" borderId="1" xfId="0" applyNumberFormat="1" applyFont="1" applyFill="1" applyBorder="1" applyAlignment="1">
      <alignment horizontal="center" vertical="center" wrapText="1"/>
    </xf>
    <xf numFmtId="164" fontId="58" fillId="9" borderId="3" xfId="0" applyNumberFormat="1" applyFont="1" applyFill="1" applyBorder="1" applyAlignment="1">
      <alignment horizontal="center" vertical="center" wrapText="1"/>
    </xf>
    <xf numFmtId="164" fontId="58" fillId="9" borderId="2" xfId="0" applyNumberFormat="1" applyFont="1" applyFill="1" applyBorder="1" applyAlignment="1">
      <alignment horizontal="center" vertical="center" wrapText="1"/>
    </xf>
    <xf numFmtId="0" fontId="39" fillId="9" borderId="3" xfId="0" applyFont="1" applyFill="1" applyBorder="1" applyAlignment="1">
      <alignment horizontal="center" vertical="center" wrapText="1"/>
    </xf>
    <xf numFmtId="0" fontId="39" fillId="9" borderId="7" xfId="0" applyFont="1" applyFill="1" applyBorder="1" applyAlignment="1">
      <alignment horizontal="center" vertical="center" wrapText="1"/>
    </xf>
    <xf numFmtId="0" fontId="39" fillId="9" borderId="2" xfId="0" applyFont="1" applyFill="1" applyBorder="1" applyAlignment="1">
      <alignment horizontal="center" vertical="center" wrapText="1"/>
    </xf>
    <xf numFmtId="164" fontId="52" fillId="9" borderId="7" xfId="0" applyNumberFormat="1" applyFont="1" applyFill="1" applyBorder="1" applyAlignment="1">
      <alignment horizontal="center" vertical="center" wrapText="1"/>
    </xf>
    <xf numFmtId="164" fontId="52" fillId="9" borderId="2" xfId="0" applyNumberFormat="1" applyFont="1" applyFill="1" applyBorder="1" applyAlignment="1">
      <alignment horizontal="center" vertical="center" wrapText="1"/>
    </xf>
    <xf numFmtId="2" fontId="52" fillId="9" borderId="3" xfId="0" applyNumberFormat="1" applyFont="1" applyFill="1" applyBorder="1" applyAlignment="1">
      <alignment horizontal="center" vertical="center" wrapText="1"/>
    </xf>
    <xf numFmtId="2" fontId="52" fillId="9" borderId="7" xfId="0" applyNumberFormat="1" applyFont="1" applyFill="1" applyBorder="1" applyAlignment="1">
      <alignment horizontal="center" vertical="center" wrapText="1"/>
    </xf>
    <xf numFmtId="2" fontId="52" fillId="9" borderId="2" xfId="0" applyNumberFormat="1" applyFont="1" applyFill="1" applyBorder="1" applyAlignment="1">
      <alignment horizontal="center" vertical="center" wrapText="1"/>
    </xf>
    <xf numFmtId="1" fontId="52" fillId="9" borderId="3" xfId="0" applyNumberFormat="1" applyFont="1" applyFill="1" applyBorder="1" applyAlignment="1">
      <alignment horizontal="center" vertical="center" wrapText="1"/>
    </xf>
    <xf numFmtId="1" fontId="52" fillId="9" borderId="7" xfId="0" applyNumberFormat="1" applyFont="1" applyFill="1" applyBorder="1" applyAlignment="1">
      <alignment horizontal="center" vertical="center" wrapText="1"/>
    </xf>
    <xf numFmtId="1" fontId="52" fillId="9" borderId="2" xfId="0" applyNumberFormat="1" applyFont="1" applyFill="1" applyBorder="1" applyAlignment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/>
    <xf numFmtId="0" fontId="3" fillId="0" borderId="2" xfId="0" applyFont="1" applyBorder="1" applyAlignment="1"/>
    <xf numFmtId="164" fontId="4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/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164" fontId="55" fillId="8" borderId="3" xfId="0" applyNumberFormat="1" applyFont="1" applyFill="1" applyBorder="1" applyAlignment="1">
      <alignment horizontal="center" vertical="center" wrapText="1"/>
    </xf>
    <xf numFmtId="164" fontId="55" fillId="8" borderId="7" xfId="0" applyNumberFormat="1" applyFont="1" applyFill="1" applyBorder="1" applyAlignment="1">
      <alignment horizontal="center" vertical="center" wrapText="1"/>
    </xf>
    <xf numFmtId="164" fontId="55" fillId="8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6" fontId="52" fillId="8" borderId="1" xfId="2" applyNumberFormat="1" applyFont="1" applyFill="1" applyBorder="1" applyAlignment="1">
      <alignment horizontal="center" vertical="center"/>
    </xf>
    <xf numFmtId="2" fontId="52" fillId="8" borderId="1" xfId="2" applyNumberFormat="1" applyFont="1" applyFill="1" applyBorder="1" applyAlignment="1">
      <alignment horizontal="center" vertical="center"/>
    </xf>
    <xf numFmtId="0" fontId="55" fillId="8" borderId="3" xfId="0" applyFont="1" applyFill="1" applyBorder="1" applyAlignment="1">
      <alignment horizontal="center" vertical="center"/>
    </xf>
    <xf numFmtId="0" fontId="55" fillId="8" borderId="2" xfId="0" applyFont="1" applyFill="1" applyBorder="1" applyAlignment="1">
      <alignment horizontal="center" vertical="center"/>
    </xf>
    <xf numFmtId="164" fontId="37" fillId="0" borderId="7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54" fillId="5" borderId="3" xfId="0" applyFont="1" applyFill="1" applyBorder="1" applyAlignment="1">
      <alignment horizontal="left" vertical="center" wrapText="1"/>
    </xf>
    <xf numFmtId="0" fontId="54" fillId="5" borderId="7" xfId="0" applyFont="1" applyFill="1" applyBorder="1" applyAlignment="1">
      <alignment horizontal="left" vertical="center" wrapText="1"/>
    </xf>
    <xf numFmtId="0" fontId="54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2" fontId="54" fillId="5" borderId="3" xfId="0" applyNumberFormat="1" applyFont="1" applyFill="1" applyBorder="1" applyAlignment="1">
      <alignment horizontal="center" vertical="center" wrapText="1"/>
    </xf>
    <xf numFmtId="2" fontId="54" fillId="5" borderId="7" xfId="0" applyNumberFormat="1" applyFont="1" applyFill="1" applyBorder="1" applyAlignment="1">
      <alignment horizontal="center" vertical="center" wrapText="1"/>
    </xf>
    <xf numFmtId="2" fontId="54" fillId="5" borderId="2" xfId="0" applyNumberFormat="1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5" fillId="5" borderId="3" xfId="0" applyFont="1" applyFill="1" applyBorder="1" applyAlignment="1">
      <alignment horizontal="center" vertical="center" wrapText="1"/>
    </xf>
    <xf numFmtId="0" fontId="55" fillId="5" borderId="7" xfId="0" applyFont="1" applyFill="1" applyBorder="1" applyAlignment="1">
      <alignment horizontal="center" vertical="center" wrapText="1"/>
    </xf>
    <xf numFmtId="0" fontId="55" fillId="5" borderId="2" xfId="0" applyFont="1" applyFill="1" applyBorder="1" applyAlignment="1">
      <alignment horizontal="center" vertical="center" wrapText="1"/>
    </xf>
    <xf numFmtId="164" fontId="52" fillId="8" borderId="3" xfId="0" applyNumberFormat="1" applyFont="1" applyFill="1" applyBorder="1" applyAlignment="1">
      <alignment horizontal="center" vertical="center" wrapText="1"/>
    </xf>
    <xf numFmtId="167" fontId="52" fillId="8" borderId="3" xfId="2" applyNumberFormat="1" applyFont="1" applyFill="1" applyBorder="1" applyAlignment="1">
      <alignment horizontal="center" vertical="center" wrapText="1"/>
    </xf>
    <xf numFmtId="167" fontId="52" fillId="8" borderId="7" xfId="2" applyNumberFormat="1" applyFont="1" applyFill="1" applyBorder="1" applyAlignment="1">
      <alignment horizontal="center" vertical="center" wrapText="1"/>
    </xf>
    <xf numFmtId="167" fontId="52" fillId="8" borderId="2" xfId="2" applyNumberFormat="1" applyFont="1" applyFill="1" applyBorder="1" applyAlignment="1">
      <alignment horizontal="center" vertical="center" wrapText="1"/>
    </xf>
    <xf numFmtId="2" fontId="51" fillId="0" borderId="1" xfId="0" applyNumberFormat="1" applyFont="1" applyFill="1" applyBorder="1" applyAlignment="1">
      <alignment horizontal="center" vertical="center" wrapText="1"/>
    </xf>
    <xf numFmtId="0" fontId="38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2" fontId="21" fillId="0" borderId="3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167" fontId="52" fillId="8" borderId="3" xfId="0" applyNumberFormat="1" applyFont="1" applyFill="1" applyBorder="1" applyAlignment="1">
      <alignment horizontal="center" vertical="center" wrapText="1"/>
    </xf>
    <xf numFmtId="167" fontId="52" fillId="8" borderId="7" xfId="0" applyNumberFormat="1" applyFont="1" applyFill="1" applyBorder="1" applyAlignment="1">
      <alignment horizontal="center" vertical="center" wrapText="1"/>
    </xf>
    <xf numFmtId="167" fontId="52" fillId="8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 vertical="center" wrapText="1"/>
    </xf>
    <xf numFmtId="0" fontId="51" fillId="7" borderId="3" xfId="0" applyFont="1" applyFill="1" applyBorder="1" applyAlignment="1">
      <alignment horizontal="center" vertical="center" wrapText="1"/>
    </xf>
    <xf numFmtId="0" fontId="51" fillId="7" borderId="7" xfId="0" applyFont="1" applyFill="1" applyBorder="1" applyAlignment="1">
      <alignment horizontal="center" vertical="center" wrapText="1"/>
    </xf>
    <xf numFmtId="0" fontId="51" fillId="7" borderId="2" xfId="0" applyFont="1" applyFill="1" applyBorder="1" applyAlignment="1">
      <alignment horizontal="center" vertical="center" wrapText="1"/>
    </xf>
    <xf numFmtId="164" fontId="51" fillId="7" borderId="1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2" fontId="37" fillId="0" borderId="3" xfId="0" applyNumberFormat="1" applyFont="1" applyFill="1" applyBorder="1" applyAlignment="1">
      <alignment horizontal="center" vertical="center" wrapText="1"/>
    </xf>
    <xf numFmtId="2" fontId="37" fillId="0" borderId="7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8" fillId="8" borderId="3" xfId="0" applyFont="1" applyFill="1" applyBorder="1" applyAlignment="1">
      <alignment horizontal="left" vertical="center" wrapText="1"/>
    </xf>
    <xf numFmtId="0" fontId="48" fillId="8" borderId="7" xfId="0" applyFont="1" applyFill="1" applyBorder="1" applyAlignment="1">
      <alignment horizontal="left" vertical="center" wrapText="1"/>
    </xf>
    <xf numFmtId="0" fontId="48" fillId="8" borderId="2" xfId="0" applyFont="1" applyFill="1" applyBorder="1" applyAlignment="1">
      <alignment horizontal="left" vertical="center" wrapText="1"/>
    </xf>
    <xf numFmtId="0" fontId="48" fillId="8" borderId="3" xfId="0" applyFont="1" applyFill="1" applyBorder="1" applyAlignment="1">
      <alignment horizontal="center" vertical="center" wrapText="1"/>
    </xf>
    <xf numFmtId="0" fontId="48" fillId="8" borderId="7" xfId="0" applyFont="1" applyFill="1" applyBorder="1" applyAlignment="1">
      <alignment horizontal="center" vertical="center" wrapText="1"/>
    </xf>
    <xf numFmtId="0" fontId="48" fillId="8" borderId="2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2" fontId="54" fillId="0" borderId="3" xfId="0" applyNumberFormat="1" applyFont="1" applyBorder="1" applyAlignment="1">
      <alignment horizontal="center" vertical="center" wrapText="1"/>
    </xf>
    <xf numFmtId="2" fontId="54" fillId="0" borderId="7" xfId="0" applyNumberFormat="1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56" fillId="8" borderId="3" xfId="0" applyFont="1" applyFill="1" applyBorder="1" applyAlignment="1">
      <alignment horizontal="center" vertical="center" wrapText="1"/>
    </xf>
    <xf numFmtId="0" fontId="56" fillId="8" borderId="7" xfId="0" applyFont="1" applyFill="1" applyBorder="1" applyAlignment="1">
      <alignment horizontal="center" vertical="center" wrapText="1"/>
    </xf>
    <xf numFmtId="0" fontId="56" fillId="8" borderId="2" xfId="0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58" fillId="9" borderId="3" xfId="0" applyFont="1" applyFill="1" applyBorder="1" applyAlignment="1">
      <alignment horizontal="center" vertical="center" wrapText="1"/>
    </xf>
    <xf numFmtId="0" fontId="58" fillId="9" borderId="2" xfId="0" applyFont="1" applyFill="1" applyBorder="1" applyAlignment="1">
      <alignment horizontal="center" vertical="center" wrapText="1"/>
    </xf>
    <xf numFmtId="164" fontId="54" fillId="0" borderId="3" xfId="0" applyNumberFormat="1" applyFont="1" applyBorder="1" applyAlignment="1">
      <alignment horizontal="center" wrapText="1"/>
    </xf>
    <xf numFmtId="164" fontId="54" fillId="0" borderId="7" xfId="0" applyNumberFormat="1" applyFont="1" applyBorder="1" applyAlignment="1">
      <alignment horizontal="center" wrapText="1"/>
    </xf>
    <xf numFmtId="164" fontId="54" fillId="0" borderId="2" xfId="0" applyNumberFormat="1" applyFont="1" applyBorder="1" applyAlignment="1">
      <alignment horizontal="center" wrapText="1"/>
    </xf>
    <xf numFmtId="0" fontId="54" fillId="0" borderId="3" xfId="0" applyFont="1" applyBorder="1" applyAlignment="1">
      <alignment horizontal="center" wrapText="1"/>
    </xf>
    <xf numFmtId="0" fontId="54" fillId="0" borderId="7" xfId="0" applyFont="1" applyBorder="1" applyAlignment="1">
      <alignment horizontal="center" wrapText="1"/>
    </xf>
    <xf numFmtId="0" fontId="54" fillId="0" borderId="2" xfId="0" applyFont="1" applyBorder="1" applyAlignment="1">
      <alignment horizontal="center" wrapText="1"/>
    </xf>
    <xf numFmtId="1" fontId="37" fillId="0" borderId="7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top" wrapText="1"/>
    </xf>
    <xf numFmtId="171" fontId="3" fillId="0" borderId="3" xfId="0" applyNumberFormat="1" applyFont="1" applyBorder="1" applyAlignment="1">
      <alignment horizontal="center" vertical="center"/>
    </xf>
    <xf numFmtId="171" fontId="3" fillId="0" borderId="2" xfId="0" applyNumberFormat="1" applyFont="1" applyBorder="1" applyAlignment="1">
      <alignment horizontal="center" vertical="center"/>
    </xf>
    <xf numFmtId="172" fontId="3" fillId="0" borderId="3" xfId="1" applyNumberFormat="1" applyFont="1" applyBorder="1" applyAlignment="1">
      <alignment horizontal="center" vertical="center"/>
    </xf>
    <xf numFmtId="172" fontId="3" fillId="0" borderId="2" xfId="1" applyNumberFormat="1" applyFont="1" applyBorder="1" applyAlignment="1">
      <alignment horizontal="center" vertical="center"/>
    </xf>
    <xf numFmtId="2" fontId="52" fillId="8" borderId="3" xfId="2" applyNumberFormat="1" applyFont="1" applyFill="1" applyBorder="1" applyAlignment="1">
      <alignment horizontal="center" vertical="center" wrapText="1"/>
    </xf>
    <xf numFmtId="2" fontId="52" fillId="8" borderId="7" xfId="2" applyNumberFormat="1" applyFont="1" applyFill="1" applyBorder="1" applyAlignment="1">
      <alignment horizontal="center" vertical="center" wrapText="1"/>
    </xf>
    <xf numFmtId="2" fontId="52" fillId="8" borderId="2" xfId="2" applyNumberFormat="1" applyFont="1" applyFill="1" applyBorder="1" applyAlignment="1">
      <alignment horizontal="center" vertical="center" wrapText="1"/>
    </xf>
    <xf numFmtId="164" fontId="52" fillId="8" borderId="3" xfId="2" applyNumberFormat="1" applyFont="1" applyFill="1" applyBorder="1" applyAlignment="1">
      <alignment horizontal="center" vertical="center" wrapText="1"/>
    </xf>
    <xf numFmtId="164" fontId="52" fillId="8" borderId="7" xfId="2" applyNumberFormat="1" applyFont="1" applyFill="1" applyBorder="1" applyAlignment="1">
      <alignment horizontal="center" vertical="center" wrapText="1"/>
    </xf>
    <xf numFmtId="164" fontId="52" fillId="8" borderId="2" xfId="2" applyNumberFormat="1" applyFont="1" applyFill="1" applyBorder="1" applyAlignment="1">
      <alignment horizontal="center" vertical="center" wrapText="1"/>
    </xf>
    <xf numFmtId="1" fontId="52" fillId="8" borderId="3" xfId="2" applyNumberFormat="1" applyFont="1" applyFill="1" applyBorder="1" applyAlignment="1">
      <alignment horizontal="center" vertical="center" wrapText="1"/>
    </xf>
    <xf numFmtId="1" fontId="52" fillId="8" borderId="7" xfId="2" applyNumberFormat="1" applyFont="1" applyFill="1" applyBorder="1" applyAlignment="1">
      <alignment horizontal="center" vertical="center" wrapText="1"/>
    </xf>
    <xf numFmtId="1" fontId="52" fillId="8" borderId="2" xfId="2" applyNumberFormat="1" applyFont="1" applyFill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 vertical="center" wrapText="1"/>
    </xf>
    <xf numFmtId="1" fontId="3" fillId="0" borderId="7" xfId="2" applyNumberFormat="1" applyFont="1" applyBorder="1" applyAlignment="1">
      <alignment horizontal="center" vertical="center" wrapText="1"/>
    </xf>
    <xf numFmtId="1" fontId="3" fillId="0" borderId="2" xfId="2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9" fontId="3" fillId="0" borderId="3" xfId="1" applyNumberFormat="1" applyFont="1" applyBorder="1" applyAlignment="1">
      <alignment horizontal="center" vertical="center"/>
    </xf>
    <xf numFmtId="169" fontId="3" fillId="0" borderId="7" xfId="1" applyNumberFormat="1" applyFont="1" applyBorder="1" applyAlignment="1">
      <alignment horizontal="center" vertical="center"/>
    </xf>
    <xf numFmtId="169" fontId="3" fillId="0" borderId="2" xfId="1" applyNumberFormat="1" applyFont="1" applyBorder="1" applyAlignment="1">
      <alignment horizontal="center" vertical="center"/>
    </xf>
    <xf numFmtId="167" fontId="3" fillId="0" borderId="3" xfId="1" applyNumberFormat="1" applyFont="1" applyBorder="1" applyAlignment="1">
      <alignment horizontal="center" vertical="center"/>
    </xf>
    <xf numFmtId="167" fontId="3" fillId="0" borderId="7" xfId="1" applyNumberFormat="1" applyFont="1" applyBorder="1" applyAlignment="1">
      <alignment horizontal="center" vertical="center"/>
    </xf>
    <xf numFmtId="167" fontId="3" fillId="0" borderId="2" xfId="1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2" fontId="21" fillId="0" borderId="7" xfId="0" applyNumberFormat="1" applyFont="1" applyFill="1" applyBorder="1" applyAlignment="1">
      <alignment horizontal="center" vertical="center"/>
    </xf>
    <xf numFmtId="167" fontId="18" fillId="0" borderId="3" xfId="0" applyNumberFormat="1" applyFont="1" applyFill="1" applyBorder="1" applyAlignment="1">
      <alignment horizontal="center" vertical="center"/>
    </xf>
    <xf numFmtId="167" fontId="18" fillId="0" borderId="7" xfId="0" applyNumberFormat="1" applyFont="1" applyFill="1" applyBorder="1" applyAlignment="1">
      <alignment horizontal="center" vertical="center"/>
    </xf>
    <xf numFmtId="167" fontId="18" fillId="0" borderId="2" xfId="0" applyNumberFormat="1" applyFont="1" applyFill="1" applyBorder="1" applyAlignment="1">
      <alignment horizontal="center" vertical="center"/>
    </xf>
    <xf numFmtId="1" fontId="52" fillId="8" borderId="1" xfId="0" applyNumberFormat="1" applyFont="1" applyFill="1" applyBorder="1" applyAlignment="1">
      <alignment horizontal="center" vertical="center"/>
    </xf>
    <xf numFmtId="164" fontId="55" fillId="8" borderId="1" xfId="0" applyNumberFormat="1" applyFont="1" applyFill="1" applyBorder="1" applyAlignment="1">
      <alignment horizontal="center" vertical="center" wrapText="1"/>
    </xf>
    <xf numFmtId="2" fontId="54" fillId="0" borderId="1" xfId="0" applyNumberFormat="1" applyFont="1" applyBorder="1" applyAlignment="1">
      <alignment horizontal="center" vertical="center" wrapText="1"/>
    </xf>
    <xf numFmtId="0" fontId="54" fillId="8" borderId="3" xfId="0" applyFont="1" applyFill="1" applyBorder="1" applyAlignment="1">
      <alignment horizontal="center" vertical="center" wrapText="1"/>
    </xf>
    <xf numFmtId="0" fontId="54" fillId="8" borderId="2" xfId="0" applyFont="1" applyFill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0" fontId="39" fillId="8" borderId="3" xfId="0" applyFont="1" applyFill="1" applyBorder="1" applyAlignment="1">
      <alignment horizontal="center" wrapText="1"/>
    </xf>
    <xf numFmtId="0" fontId="39" fillId="8" borderId="7" xfId="0" applyFont="1" applyFill="1" applyBorder="1" applyAlignment="1">
      <alignment horizontal="center" wrapText="1"/>
    </xf>
    <xf numFmtId="0" fontId="39" fillId="8" borderId="2" xfId="0" applyFont="1" applyFill="1" applyBorder="1" applyAlignment="1">
      <alignment horizontal="center" wrapText="1"/>
    </xf>
    <xf numFmtId="0" fontId="52" fillId="8" borderId="3" xfId="0" applyFont="1" applyFill="1" applyBorder="1" applyAlignment="1">
      <alignment horizontal="center" wrapText="1"/>
    </xf>
    <xf numFmtId="0" fontId="52" fillId="8" borderId="7" xfId="0" applyFont="1" applyFill="1" applyBorder="1" applyAlignment="1">
      <alignment horizontal="center" wrapText="1"/>
    </xf>
    <xf numFmtId="0" fontId="52" fillId="8" borderId="2" xfId="0" applyFont="1" applyFill="1" applyBorder="1" applyAlignment="1">
      <alignment horizontal="center" wrapText="1"/>
    </xf>
    <xf numFmtId="2" fontId="52" fillId="8" borderId="3" xfId="0" applyNumberFormat="1" applyFont="1" applyFill="1" applyBorder="1" applyAlignment="1">
      <alignment horizontal="center" wrapText="1"/>
    </xf>
    <xf numFmtId="2" fontId="52" fillId="8" borderId="7" xfId="0" applyNumberFormat="1" applyFont="1" applyFill="1" applyBorder="1" applyAlignment="1">
      <alignment horizontal="center" wrapText="1"/>
    </xf>
    <xf numFmtId="2" fontId="52" fillId="8" borderId="2" xfId="0" applyNumberFormat="1" applyFont="1" applyFill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55" fillId="5" borderId="3" xfId="0" applyNumberFormat="1" applyFont="1" applyFill="1" applyBorder="1" applyAlignment="1">
      <alignment horizontal="center" vertical="center" wrapText="1"/>
    </xf>
    <xf numFmtId="2" fontId="55" fillId="5" borderId="7" xfId="0" applyNumberFormat="1" applyFont="1" applyFill="1" applyBorder="1" applyAlignment="1">
      <alignment horizontal="center" vertical="center" wrapText="1"/>
    </xf>
    <xf numFmtId="2" fontId="55" fillId="5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7" fillId="0" borderId="3" xfId="0" applyFont="1" applyBorder="1" applyAlignment="1">
      <alignment horizontal="center"/>
    </xf>
    <xf numFmtId="0" fontId="47" fillId="0" borderId="7" xfId="0" applyFont="1" applyBorder="1" applyAlignment="1">
      <alignment horizontal="center"/>
    </xf>
    <xf numFmtId="0" fontId="47" fillId="0" borderId="2" xfId="0" applyFont="1" applyBorder="1" applyAlignment="1">
      <alignment horizontal="center"/>
    </xf>
    <xf numFmtId="167" fontId="3" fillId="0" borderId="7" xfId="0" applyNumberFormat="1" applyFont="1" applyBorder="1" applyAlignment="1">
      <alignment horizontal="center" vertical="center"/>
    </xf>
    <xf numFmtId="164" fontId="52" fillId="5" borderId="3" xfId="0" applyNumberFormat="1" applyFont="1" applyFill="1" applyBorder="1" applyAlignment="1">
      <alignment horizontal="center" vertical="center" wrapText="1"/>
    </xf>
    <xf numFmtId="164" fontId="52" fillId="5" borderId="2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171" fontId="3" fillId="0" borderId="7" xfId="0" applyNumberFormat="1" applyFont="1" applyBorder="1" applyAlignment="1">
      <alignment horizontal="center" vertical="center"/>
    </xf>
    <xf numFmtId="172" fontId="3" fillId="0" borderId="7" xfId="1" applyNumberFormat="1" applyFont="1" applyBorder="1" applyAlignment="1">
      <alignment horizontal="center" vertical="center"/>
    </xf>
    <xf numFmtId="2" fontId="3" fillId="0" borderId="7" xfId="1" applyNumberFormat="1" applyFont="1" applyBorder="1" applyAlignment="1">
      <alignment horizontal="center" vertical="center"/>
    </xf>
    <xf numFmtId="166" fontId="52" fillId="8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166" fontId="52" fillId="8" borderId="3" xfId="2" applyNumberFormat="1" applyFont="1" applyFill="1" applyBorder="1" applyAlignment="1">
      <alignment horizontal="center" vertical="center" wrapText="1"/>
    </xf>
    <xf numFmtId="166" fontId="52" fillId="8" borderId="7" xfId="2" applyNumberFormat="1" applyFont="1" applyFill="1" applyBorder="1" applyAlignment="1">
      <alignment horizontal="center" vertical="center" wrapText="1"/>
    </xf>
    <xf numFmtId="166" fontId="52" fillId="8" borderId="2" xfId="2" applyNumberFormat="1" applyFont="1" applyFill="1" applyBorder="1" applyAlignment="1">
      <alignment horizontal="center" vertical="center" wrapText="1"/>
    </xf>
    <xf numFmtId="0" fontId="41" fillId="9" borderId="7" xfId="0" applyFont="1" applyFill="1" applyBorder="1" applyAlignment="1">
      <alignment horizontal="center" vertical="center" wrapText="1"/>
    </xf>
    <xf numFmtId="0" fontId="41" fillId="9" borderId="2" xfId="0" applyFont="1" applyFill="1" applyBorder="1" applyAlignment="1">
      <alignment horizontal="center" vertic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0" fontId="48" fillId="8" borderId="3" xfId="0" applyFont="1" applyFill="1" applyBorder="1" applyAlignment="1">
      <alignment horizontal="center" vertical="center"/>
    </xf>
    <xf numFmtId="0" fontId="48" fillId="8" borderId="7" xfId="0" applyFont="1" applyFill="1" applyBorder="1" applyAlignment="1">
      <alignment horizontal="center" vertical="center"/>
    </xf>
    <xf numFmtId="0" fontId="48" fillId="8" borderId="2" xfId="0" applyFont="1" applyFill="1" applyBorder="1" applyAlignment="1">
      <alignment horizontal="center" vertical="center"/>
    </xf>
    <xf numFmtId="0" fontId="18" fillId="8" borderId="3" xfId="0" applyFont="1" applyFill="1" applyBorder="1" applyAlignment="1">
      <alignment horizontal="left" vertical="center" wrapText="1"/>
    </xf>
    <xf numFmtId="0" fontId="18" fillId="8" borderId="7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left" vertical="center" wrapText="1"/>
    </xf>
    <xf numFmtId="0" fontId="39" fillId="8" borderId="3" xfId="0" applyFont="1" applyFill="1" applyBorder="1" applyAlignment="1">
      <alignment horizontal="left" vertical="center" wrapText="1"/>
    </xf>
    <xf numFmtId="0" fontId="39" fillId="8" borderId="7" xfId="0" applyFont="1" applyFill="1" applyBorder="1" applyAlignment="1">
      <alignment horizontal="left" vertical="center" wrapText="1"/>
    </xf>
    <xf numFmtId="0" fontId="39" fillId="8" borderId="2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" fontId="55" fillId="5" borderId="3" xfId="0" applyNumberFormat="1" applyFont="1" applyFill="1" applyBorder="1" applyAlignment="1">
      <alignment horizontal="center" vertical="center" wrapText="1"/>
    </xf>
    <xf numFmtId="1" fontId="55" fillId="5" borderId="7" xfId="0" applyNumberFormat="1" applyFont="1" applyFill="1" applyBorder="1" applyAlignment="1">
      <alignment horizontal="center" vertical="center" wrapText="1"/>
    </xf>
    <xf numFmtId="1" fontId="55" fillId="5" borderId="2" xfId="0" applyNumberFormat="1" applyFont="1" applyFill="1" applyBorder="1" applyAlignment="1">
      <alignment horizontal="center" vertical="center" wrapText="1"/>
    </xf>
    <xf numFmtId="166" fontId="55" fillId="5" borderId="3" xfId="0" applyNumberFormat="1" applyFont="1" applyFill="1" applyBorder="1" applyAlignment="1">
      <alignment horizontal="center" vertical="center" wrapText="1"/>
    </xf>
    <xf numFmtId="166" fontId="55" fillId="5" borderId="7" xfId="0" applyNumberFormat="1" applyFont="1" applyFill="1" applyBorder="1" applyAlignment="1">
      <alignment horizontal="center" vertical="center" wrapText="1"/>
    </xf>
    <xf numFmtId="166" fontId="55" fillId="5" borderId="2" xfId="0" applyNumberFormat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2" fontId="38" fillId="7" borderId="3" xfId="0" applyNumberFormat="1" applyFont="1" applyFill="1" applyBorder="1" applyAlignment="1">
      <alignment horizontal="center" vertical="center" wrapText="1"/>
    </xf>
    <xf numFmtId="2" fontId="38" fillId="7" borderId="7" xfId="0" applyNumberFormat="1" applyFont="1" applyFill="1" applyBorder="1" applyAlignment="1">
      <alignment horizontal="center" vertical="center" wrapText="1"/>
    </xf>
    <xf numFmtId="2" fontId="38" fillId="7" borderId="2" xfId="0" applyNumberFormat="1" applyFont="1" applyFill="1" applyBorder="1" applyAlignment="1">
      <alignment horizontal="center" vertical="center" wrapText="1"/>
    </xf>
    <xf numFmtId="166" fontId="38" fillId="7" borderId="3" xfId="0" applyNumberFormat="1" applyFont="1" applyFill="1" applyBorder="1" applyAlignment="1">
      <alignment horizontal="center" vertical="center" wrapText="1"/>
    </xf>
    <xf numFmtId="166" fontId="38" fillId="7" borderId="7" xfId="0" applyNumberFormat="1" applyFont="1" applyFill="1" applyBorder="1" applyAlignment="1">
      <alignment horizontal="center" vertical="center" wrapText="1"/>
    </xf>
    <xf numFmtId="166" fontId="38" fillId="7" borderId="2" xfId="0" applyNumberFormat="1" applyFont="1" applyFill="1" applyBorder="1" applyAlignment="1">
      <alignment horizontal="center" vertical="center" wrapText="1"/>
    </xf>
    <xf numFmtId="166" fontId="38" fillId="7" borderId="1" xfId="0" applyNumberFormat="1" applyFont="1" applyFill="1" applyBorder="1" applyAlignment="1">
      <alignment horizontal="center" vertical="center" wrapText="1"/>
    </xf>
    <xf numFmtId="0" fontId="55" fillId="9" borderId="3" xfId="0" applyFont="1" applyFill="1" applyBorder="1" applyAlignment="1">
      <alignment horizontal="center" vertical="center" wrapText="1"/>
    </xf>
    <xf numFmtId="0" fontId="55" fillId="9" borderId="7" xfId="0" applyFont="1" applyFill="1" applyBorder="1" applyAlignment="1">
      <alignment horizontal="center" vertical="center" wrapText="1"/>
    </xf>
    <xf numFmtId="0" fontId="55" fillId="9" borderId="2" xfId="0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 wrapText="1"/>
    </xf>
    <xf numFmtId="0" fontId="49" fillId="9" borderId="2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45" fillId="0" borderId="3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9" xfId="4"/>
    <cellStyle name="Обычный 3" xfId="3"/>
    <cellStyle name="Обычный 30" xfId="5"/>
    <cellStyle name="Финансовый" xfId="1" builtinId="3"/>
  </cellStyles>
  <dxfs count="0"/>
  <tableStyles count="0" defaultTableStyle="TableStyleMedium9" defaultPivotStyle="PivotStyleLight16"/>
  <colors>
    <mruColors>
      <color rgb="FF1C038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8;&#1075;&#1072;&#1085;&#1080;&#1079;&#1072;&#1094;&#1080;&#1080;/&#1040;&#1088;&#1090;&#1077;&#1084;&#1089;&#1086;&#1083;&#1100;/&#1087;&#1088;&#1077;&#1076;&#1083;&#1086;&#1078;&#1077;&#1085;&#1080;&#1103;%20&#1074;%20&#1040;&#1088;&#1090;%20&#1075;&#1086;&#1088;&#1089;&#1086;&#1074;&#1077;&#1090;%202016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&#1055;&#1088;&#1086;&#1075;&#1088;&#1072;&#1084;&#1072;%20&#1057;&#1086;&#1094;.&#1077;&#1082;&#1086;&#1085;&#1086;&#1084;16,17,18/&#1055;&#1088;&#1086;&#1075;&#1088;&#1072;&#1084;&#1072;,%202019/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ПЗ 2016"/>
    </sheetNames>
    <sheetDataSet>
      <sheetData sheetId="0" refreshError="1">
        <row r="12">
          <cell r="C12" t="str">
            <v>Рудник № 1,3</v>
          </cell>
          <cell r="E12">
            <v>100</v>
          </cell>
          <cell r="F12">
            <v>3</v>
          </cell>
          <cell r="G12">
            <v>5.0000000000000001E-3</v>
          </cell>
          <cell r="H12">
            <v>22.812000000000001</v>
          </cell>
          <cell r="I12" t="str">
            <v>-</v>
          </cell>
          <cell r="J12" t="str">
            <v>-</v>
          </cell>
          <cell r="K12">
            <v>1.4999999999999999E-2</v>
          </cell>
          <cell r="L12" t="str">
            <v>-</v>
          </cell>
        </row>
        <row r="17">
          <cell r="B17" t="str">
            <v>Встановлення частотного регулятора на привід двигуна ГВУ (1630 кВт) рудника №4</v>
          </cell>
          <cell r="C17" t="str">
            <v>Рудник № 4</v>
          </cell>
          <cell r="E17">
            <v>2500</v>
          </cell>
          <cell r="F17">
            <v>3</v>
          </cell>
          <cell r="G17">
            <v>0.26800000000000002</v>
          </cell>
          <cell r="H17">
            <v>1253.1389999999999</v>
          </cell>
          <cell r="I17" t="str">
            <v>-</v>
          </cell>
          <cell r="J17" t="str">
            <v>-</v>
          </cell>
          <cell r="K17">
            <v>0.82399999999999995</v>
          </cell>
          <cell r="L17" t="str">
            <v>-</v>
          </cell>
        </row>
        <row r="23">
          <cell r="C23" t="str">
            <v>Рудник № 1,3</v>
          </cell>
          <cell r="E23">
            <v>1500</v>
          </cell>
          <cell r="F23">
            <v>3</v>
          </cell>
          <cell r="G23">
            <v>0.14247599999999999</v>
          </cell>
          <cell r="H23">
            <v>1001.7216</v>
          </cell>
          <cell r="I23">
            <v>0.124</v>
          </cell>
          <cell r="J23" t="str">
            <v>-</v>
          </cell>
          <cell r="K23" t="str">
            <v>-</v>
          </cell>
          <cell r="L23" t="str">
            <v>-</v>
          </cell>
        </row>
        <row r="24">
          <cell r="C24" t="str">
            <v>Рудник № 4</v>
          </cell>
          <cell r="E24">
            <v>1500</v>
          </cell>
          <cell r="F24">
            <v>3</v>
          </cell>
          <cell r="G24">
            <v>0.10685700000000001</v>
          </cell>
          <cell r="H24">
            <v>751.2912</v>
          </cell>
          <cell r="I24">
            <v>9.2999999999999999E-2</v>
          </cell>
          <cell r="J24" t="str">
            <v>-</v>
          </cell>
          <cell r="K24" t="str">
            <v>-</v>
          </cell>
          <cell r="L24" t="str">
            <v>-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іста(райони)"/>
    </sheetNames>
    <sheetDataSet>
      <sheetData sheetId="0">
        <row r="50">
          <cell r="B50" t="str">
            <v>Реконструкція теплових мереж-заміна на труби ППУ (0,63км теплових мереж)</v>
          </cell>
          <cell r="C50" t="str">
            <v>м.Бахмут. Теплові мережі</v>
          </cell>
          <cell r="E50">
            <v>4442.8</v>
          </cell>
        </row>
        <row r="51">
          <cell r="B51" t="str">
            <v>Реконструкція теплових мереж- заміна на труби в стандартній теплоізоляції (0,4 км теплових мереж)</v>
          </cell>
          <cell r="C51" t="str">
            <v>м.Бахмут. Теплові мережі</v>
          </cell>
          <cell r="E51">
            <v>300</v>
          </cell>
        </row>
        <row r="54">
          <cell r="B54" t="str">
            <v>Облаштування житлових будинків вузлами обліку теплової енергії (100од)</v>
          </cell>
          <cell r="C54" t="str">
            <v>м.Бахмут. Теплові мережі</v>
          </cell>
        </row>
        <row r="137">
          <cell r="C137" t="str">
            <v>м.Бахмут                           вул. Свободи,1</v>
          </cell>
          <cell r="D137" t="str">
            <v xml:space="preserve">Управління                           культури Бахмутської міської ради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Ruler="0" view="pageLayout" topLeftCell="A31" zoomScale="71" zoomScaleNormal="26" zoomScaleSheetLayoutView="94" zoomScalePageLayoutView="71" workbookViewId="0">
      <selection activeCell="F43" sqref="F43"/>
    </sheetView>
  </sheetViews>
  <sheetFormatPr defaultRowHeight="12.75" x14ac:dyDescent="0.2"/>
  <cols>
    <col min="1" max="1" width="4.7109375" customWidth="1"/>
    <col min="2" max="2" width="28.140625" customWidth="1"/>
    <col min="3" max="3" width="21.5703125" customWidth="1"/>
    <col min="4" max="4" width="19.85546875" customWidth="1"/>
    <col min="5" max="5" width="14.85546875" customWidth="1"/>
    <col min="6" max="6" width="13" customWidth="1"/>
    <col min="7" max="7" width="8.85546875" customWidth="1"/>
    <col min="8" max="8" width="11" customWidth="1"/>
    <col min="9" max="9" width="13" customWidth="1"/>
    <col min="10" max="10" width="12.42578125" customWidth="1"/>
    <col min="11" max="11" width="10.5703125" customWidth="1"/>
    <col min="12" max="12" width="11.42578125" customWidth="1"/>
    <col min="13" max="13" width="11" customWidth="1"/>
  </cols>
  <sheetData>
    <row r="1" spans="1:13" ht="14.25" customHeight="1" x14ac:dyDescent="0.2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582" t="s">
        <v>142</v>
      </c>
      <c r="M1" s="583"/>
    </row>
    <row r="2" spans="1:13" ht="21.75" customHeight="1" x14ac:dyDescent="0.3">
      <c r="A2" s="590" t="s">
        <v>197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2"/>
    </row>
    <row r="3" spans="1:13" ht="16.5" customHeight="1" x14ac:dyDescent="0.2">
      <c r="A3" s="107"/>
      <c r="B3" s="108"/>
      <c r="C3" s="108"/>
      <c r="D3" s="108"/>
      <c r="E3" s="108"/>
      <c r="F3" s="108"/>
      <c r="G3" s="108"/>
      <c r="H3" s="108"/>
      <c r="I3" s="108"/>
      <c r="J3" s="109" t="s">
        <v>196</v>
      </c>
      <c r="K3" s="110"/>
      <c r="L3" s="108"/>
      <c r="M3" s="111"/>
    </row>
    <row r="4" spans="1:13" s="6" customFormat="1" ht="20.25" customHeight="1" x14ac:dyDescent="0.2">
      <c r="A4" s="570" t="s">
        <v>0</v>
      </c>
      <c r="B4" s="570" t="s">
        <v>21</v>
      </c>
      <c r="C4" s="570" t="s">
        <v>14</v>
      </c>
      <c r="D4" s="576" t="s">
        <v>32</v>
      </c>
      <c r="E4" s="570" t="s">
        <v>33</v>
      </c>
      <c r="F4" s="570" t="s">
        <v>18</v>
      </c>
      <c r="G4" s="570" t="s">
        <v>20</v>
      </c>
      <c r="H4" s="573" t="s">
        <v>17</v>
      </c>
      <c r="I4" s="574"/>
      <c r="J4" s="574"/>
      <c r="K4" s="574"/>
      <c r="L4" s="574"/>
      <c r="M4" s="575"/>
    </row>
    <row r="5" spans="1:13" s="6" customFormat="1" ht="14.25" customHeight="1" x14ac:dyDescent="0.2">
      <c r="A5" s="572"/>
      <c r="B5" s="572"/>
      <c r="C5" s="571"/>
      <c r="D5" s="577"/>
      <c r="E5" s="571"/>
      <c r="F5" s="572"/>
      <c r="G5" s="572"/>
      <c r="H5" s="568" t="s">
        <v>19</v>
      </c>
      <c r="I5" s="568" t="s">
        <v>16</v>
      </c>
      <c r="J5" s="593" t="s">
        <v>1</v>
      </c>
      <c r="K5" s="593"/>
      <c r="L5" s="593"/>
      <c r="M5" s="593"/>
    </row>
    <row r="6" spans="1:13" s="6" customFormat="1" ht="65.25" customHeight="1" x14ac:dyDescent="0.2">
      <c r="A6" s="572"/>
      <c r="B6" s="572"/>
      <c r="C6" s="571"/>
      <c r="D6" s="578"/>
      <c r="E6" s="571"/>
      <c r="F6" s="597"/>
      <c r="G6" s="572"/>
      <c r="H6" s="569"/>
      <c r="I6" s="589"/>
      <c r="J6" s="91" t="s">
        <v>2</v>
      </c>
      <c r="K6" s="91" t="s">
        <v>3</v>
      </c>
      <c r="L6" s="91" t="s">
        <v>4</v>
      </c>
      <c r="M6" s="91" t="s">
        <v>5</v>
      </c>
    </row>
    <row r="7" spans="1:13" s="6" customFormat="1" ht="18" customHeight="1" x14ac:dyDescent="0.25">
      <c r="A7" s="7" t="s">
        <v>6</v>
      </c>
      <c r="B7" s="7" t="s">
        <v>7</v>
      </c>
      <c r="C7" s="7" t="s">
        <v>8</v>
      </c>
      <c r="D7" s="7"/>
      <c r="E7" s="7" t="s">
        <v>9</v>
      </c>
      <c r="F7" s="7">
        <v>1</v>
      </c>
      <c r="G7" s="7">
        <v>2</v>
      </c>
      <c r="H7" s="7">
        <v>3</v>
      </c>
      <c r="I7" s="95">
        <v>4</v>
      </c>
      <c r="J7" s="7">
        <v>5</v>
      </c>
      <c r="K7" s="7">
        <v>7</v>
      </c>
      <c r="L7" s="7">
        <v>8</v>
      </c>
      <c r="M7" s="7">
        <v>9</v>
      </c>
    </row>
    <row r="8" spans="1:13" ht="24.75" customHeight="1" x14ac:dyDescent="0.2">
      <c r="A8" s="594" t="s">
        <v>141</v>
      </c>
      <c r="B8" s="595"/>
      <c r="C8" s="595"/>
      <c r="D8" s="595"/>
      <c r="E8" s="595"/>
      <c r="F8" s="595"/>
      <c r="G8" s="595"/>
      <c r="H8" s="595"/>
      <c r="I8" s="595"/>
      <c r="J8" s="595"/>
      <c r="K8" s="595"/>
      <c r="L8" s="595"/>
      <c r="M8" s="596"/>
    </row>
    <row r="9" spans="1:13" ht="99" customHeight="1" x14ac:dyDescent="0.2">
      <c r="A9" s="96" t="s">
        <v>24</v>
      </c>
      <c r="B9" s="57" t="s">
        <v>25</v>
      </c>
      <c r="C9" s="9" t="s">
        <v>167</v>
      </c>
      <c r="D9" s="9" t="s">
        <v>62</v>
      </c>
      <c r="E9" s="9">
        <v>2016</v>
      </c>
      <c r="F9" s="58">
        <v>15</v>
      </c>
      <c r="G9" s="9">
        <v>3</v>
      </c>
      <c r="H9" s="9">
        <v>5.57E-2</v>
      </c>
      <c r="I9" s="9">
        <v>192.4</v>
      </c>
      <c r="J9" s="9"/>
      <c r="K9" s="9">
        <v>8.8999999999999996E-2</v>
      </c>
      <c r="L9" s="9"/>
      <c r="M9" s="9"/>
    </row>
    <row r="10" spans="1:13" ht="80.25" customHeight="1" x14ac:dyDescent="0.2">
      <c r="A10" s="96" t="s">
        <v>26</v>
      </c>
      <c r="B10" s="57" t="s">
        <v>27</v>
      </c>
      <c r="C10" s="9" t="s">
        <v>168</v>
      </c>
      <c r="D10" s="9" t="s">
        <v>62</v>
      </c>
      <c r="E10" s="9">
        <v>2016</v>
      </c>
      <c r="F10" s="58">
        <v>16.5</v>
      </c>
      <c r="G10" s="9">
        <v>3</v>
      </c>
      <c r="H10" s="9">
        <v>3.8199999999999998E-2</v>
      </c>
      <c r="I10" s="9">
        <v>48.3</v>
      </c>
      <c r="J10" s="9"/>
      <c r="K10" s="9">
        <v>6.0999999999999999E-2</v>
      </c>
      <c r="L10" s="9"/>
      <c r="M10" s="9"/>
    </row>
    <row r="11" spans="1:13" ht="99.75" customHeight="1" x14ac:dyDescent="0.2">
      <c r="A11" s="96" t="s">
        <v>28</v>
      </c>
      <c r="B11" s="57" t="s">
        <v>29</v>
      </c>
      <c r="C11" s="9" t="s">
        <v>169</v>
      </c>
      <c r="D11" s="9" t="s">
        <v>63</v>
      </c>
      <c r="E11" s="9">
        <v>2016</v>
      </c>
      <c r="F11" s="9">
        <v>65.599999999999994</v>
      </c>
      <c r="G11" s="9">
        <v>3</v>
      </c>
      <c r="H11" s="9">
        <v>2.8500000000000001E-2</v>
      </c>
      <c r="I11" s="9">
        <v>109.7</v>
      </c>
      <c r="J11" s="9"/>
      <c r="K11" s="9"/>
      <c r="L11" s="9">
        <v>8.7999999999999995E-2</v>
      </c>
      <c r="M11" s="9"/>
    </row>
    <row r="12" spans="1:13" ht="63.75" customHeight="1" x14ac:dyDescent="0.2">
      <c r="A12" s="96" t="s">
        <v>30</v>
      </c>
      <c r="B12" s="57" t="s">
        <v>31</v>
      </c>
      <c r="C12" s="9" t="s">
        <v>170</v>
      </c>
      <c r="D12" s="9" t="s">
        <v>62</v>
      </c>
      <c r="E12" s="9">
        <v>2016</v>
      </c>
      <c r="F12" s="58">
        <v>45</v>
      </c>
      <c r="G12" s="9">
        <v>3</v>
      </c>
      <c r="H12" s="9">
        <v>2.01E-2</v>
      </c>
      <c r="I12" s="9">
        <v>53.6</v>
      </c>
      <c r="J12" s="9"/>
      <c r="K12" s="9">
        <v>3.2000000000000001E-2</v>
      </c>
      <c r="L12" s="9"/>
      <c r="M12" s="9"/>
    </row>
    <row r="13" spans="1:13" ht="48.75" customHeight="1" x14ac:dyDescent="0.2">
      <c r="A13" s="96" t="s">
        <v>93</v>
      </c>
      <c r="B13" s="57" t="s">
        <v>35</v>
      </c>
      <c r="C13" s="9" t="s">
        <v>64</v>
      </c>
      <c r="D13" s="9" t="s">
        <v>34</v>
      </c>
      <c r="E13" s="9">
        <v>2016</v>
      </c>
      <c r="F13" s="59">
        <v>15</v>
      </c>
      <c r="G13" s="94">
        <v>3</v>
      </c>
      <c r="H13" s="94">
        <v>2.9000000000000001E-2</v>
      </c>
      <c r="I13" s="59">
        <v>5</v>
      </c>
      <c r="J13" s="94">
        <v>0.53</v>
      </c>
      <c r="K13" s="94"/>
      <c r="L13" s="94"/>
      <c r="M13" s="94">
        <v>0.17</v>
      </c>
    </row>
    <row r="14" spans="1:13" ht="44.25" customHeight="1" x14ac:dyDescent="0.2">
      <c r="A14" s="96" t="s">
        <v>94</v>
      </c>
      <c r="B14" s="57" t="s">
        <v>36</v>
      </c>
      <c r="C14" s="9" t="s">
        <v>64</v>
      </c>
      <c r="D14" s="9" t="s">
        <v>65</v>
      </c>
      <c r="E14" s="9">
        <v>2016</v>
      </c>
      <c r="F14" s="59">
        <v>10</v>
      </c>
      <c r="G14" s="94">
        <v>3</v>
      </c>
      <c r="H14" s="94">
        <v>8.1000000000000003E-2</v>
      </c>
      <c r="I14" s="94">
        <v>3.8</v>
      </c>
      <c r="J14" s="94"/>
      <c r="K14" s="94"/>
      <c r="L14" s="94">
        <v>0.25</v>
      </c>
      <c r="M14" s="94"/>
    </row>
    <row r="15" spans="1:13" ht="53.25" customHeight="1" x14ac:dyDescent="0.2">
      <c r="A15" s="96" t="s">
        <v>95</v>
      </c>
      <c r="B15" s="57" t="s">
        <v>55</v>
      </c>
      <c r="C15" s="9" t="s">
        <v>64</v>
      </c>
      <c r="D15" s="9" t="s">
        <v>34</v>
      </c>
      <c r="E15" s="9">
        <v>2016</v>
      </c>
      <c r="F15" s="59">
        <v>4.5</v>
      </c>
      <c r="G15" s="94">
        <v>3</v>
      </c>
      <c r="H15" s="94">
        <v>3.2000000000000001E-2</v>
      </c>
      <c r="I15" s="94">
        <v>1.5</v>
      </c>
      <c r="J15" s="94"/>
      <c r="K15" s="94"/>
      <c r="L15" s="94">
        <v>0.1</v>
      </c>
      <c r="M15" s="94"/>
    </row>
    <row r="16" spans="1:13" ht="52.5" customHeight="1" x14ac:dyDescent="0.2">
      <c r="A16" s="96" t="s">
        <v>96</v>
      </c>
      <c r="B16" s="57" t="s">
        <v>56</v>
      </c>
      <c r="C16" s="9" t="s">
        <v>64</v>
      </c>
      <c r="D16" s="9" t="s">
        <v>34</v>
      </c>
      <c r="E16" s="9">
        <v>2017</v>
      </c>
      <c r="F16" s="59">
        <v>60</v>
      </c>
      <c r="G16" s="94">
        <v>3</v>
      </c>
      <c r="H16" s="94">
        <v>8.1000000000000003E-2</v>
      </c>
      <c r="I16" s="94">
        <v>4.5</v>
      </c>
      <c r="J16" s="94"/>
      <c r="K16" s="94"/>
      <c r="L16" s="94">
        <v>0.25</v>
      </c>
      <c r="M16" s="94"/>
    </row>
    <row r="17" spans="1:13" ht="47.25" x14ac:dyDescent="0.2">
      <c r="A17" s="96" t="s">
        <v>97</v>
      </c>
      <c r="B17" s="57" t="s">
        <v>57</v>
      </c>
      <c r="C17" s="9" t="s">
        <v>64</v>
      </c>
      <c r="D17" s="9" t="s">
        <v>34</v>
      </c>
      <c r="E17" s="9">
        <v>2017</v>
      </c>
      <c r="F17" s="59">
        <v>15</v>
      </c>
      <c r="G17" s="94">
        <v>3</v>
      </c>
      <c r="H17" s="94">
        <v>2.7E-2</v>
      </c>
      <c r="I17" s="59">
        <v>5</v>
      </c>
      <c r="J17" s="94">
        <v>0.51</v>
      </c>
      <c r="K17" s="94"/>
      <c r="L17" s="94"/>
      <c r="M17" s="94">
        <v>0.15</v>
      </c>
    </row>
    <row r="18" spans="1:13" ht="46.5" customHeight="1" x14ac:dyDescent="0.2">
      <c r="A18" s="96" t="s">
        <v>98</v>
      </c>
      <c r="B18" s="57" t="s">
        <v>58</v>
      </c>
      <c r="C18" s="9" t="s">
        <v>64</v>
      </c>
      <c r="D18" s="9" t="s">
        <v>34</v>
      </c>
      <c r="E18" s="9">
        <v>2017</v>
      </c>
      <c r="F18" s="59">
        <v>20</v>
      </c>
      <c r="G18" s="94">
        <v>3</v>
      </c>
      <c r="H18" s="94">
        <v>2.9000000000000001E-2</v>
      </c>
      <c r="I18" s="59">
        <v>5</v>
      </c>
      <c r="J18" s="94">
        <v>0.53</v>
      </c>
      <c r="K18" s="94"/>
      <c r="L18" s="94"/>
      <c r="M18" s="94">
        <v>0.17</v>
      </c>
    </row>
    <row r="19" spans="1:13" ht="55.5" customHeight="1" x14ac:dyDescent="0.2">
      <c r="A19" s="96" t="s">
        <v>99</v>
      </c>
      <c r="B19" s="57" t="s">
        <v>59</v>
      </c>
      <c r="C19" s="9" t="s">
        <v>64</v>
      </c>
      <c r="D19" s="9" t="s">
        <v>65</v>
      </c>
      <c r="E19" s="9">
        <v>2018</v>
      </c>
      <c r="F19" s="59">
        <v>15</v>
      </c>
      <c r="G19" s="94">
        <v>3</v>
      </c>
      <c r="H19" s="94">
        <v>0.03</v>
      </c>
      <c r="I19" s="94">
        <v>5.5</v>
      </c>
      <c r="J19" s="94">
        <v>0.54</v>
      </c>
      <c r="K19" s="94"/>
      <c r="L19" s="94"/>
      <c r="M19" s="94">
        <v>0.18</v>
      </c>
    </row>
    <row r="20" spans="1:13" ht="66" customHeight="1" x14ac:dyDescent="0.2">
      <c r="A20" s="96" t="s">
        <v>100</v>
      </c>
      <c r="B20" s="57" t="s">
        <v>66</v>
      </c>
      <c r="C20" s="9" t="s">
        <v>64</v>
      </c>
      <c r="D20" s="9" t="s">
        <v>65</v>
      </c>
      <c r="E20" s="9">
        <v>2018</v>
      </c>
      <c r="F20" s="59">
        <v>7</v>
      </c>
      <c r="G20" s="94">
        <v>3</v>
      </c>
      <c r="H20" s="94">
        <v>3.4000000000000002E-2</v>
      </c>
      <c r="I20" s="59">
        <v>3</v>
      </c>
      <c r="J20" s="94"/>
      <c r="K20" s="94"/>
      <c r="L20" s="94">
        <v>0.2</v>
      </c>
      <c r="M20" s="94"/>
    </row>
    <row r="21" spans="1:13" ht="35.25" customHeight="1" x14ac:dyDescent="0.2">
      <c r="A21" s="96" t="s">
        <v>145</v>
      </c>
      <c r="B21" s="57" t="s">
        <v>60</v>
      </c>
      <c r="C21" s="9" t="s">
        <v>64</v>
      </c>
      <c r="D21" s="9" t="s">
        <v>65</v>
      </c>
      <c r="E21" s="9">
        <v>2018</v>
      </c>
      <c r="F21" s="59">
        <v>45</v>
      </c>
      <c r="G21" s="94">
        <v>3</v>
      </c>
      <c r="H21" s="94">
        <v>9.0999999999999998E-2</v>
      </c>
      <c r="I21" s="59">
        <v>5</v>
      </c>
      <c r="J21" s="94"/>
      <c r="K21" s="94"/>
      <c r="L21" s="94">
        <v>0.31</v>
      </c>
      <c r="M21" s="94"/>
    </row>
    <row r="22" spans="1:13" ht="38.25" customHeight="1" x14ac:dyDescent="0.2">
      <c r="A22" s="96" t="s">
        <v>146</v>
      </c>
      <c r="B22" s="57" t="s">
        <v>164</v>
      </c>
      <c r="C22" s="9" t="s">
        <v>64</v>
      </c>
      <c r="D22" s="9" t="s">
        <v>65</v>
      </c>
      <c r="E22" s="9">
        <v>2019</v>
      </c>
      <c r="F22" s="59">
        <v>4</v>
      </c>
      <c r="G22" s="94">
        <v>3</v>
      </c>
      <c r="H22" s="94">
        <v>4.2000000000000003E-2</v>
      </c>
      <c r="I22" s="59">
        <v>3</v>
      </c>
      <c r="J22" s="94"/>
      <c r="K22" s="94"/>
      <c r="L22" s="94">
        <v>0.2</v>
      </c>
      <c r="M22" s="94"/>
    </row>
    <row r="23" spans="1:13" ht="46.5" customHeight="1" x14ac:dyDescent="0.2">
      <c r="A23" s="96" t="s">
        <v>147</v>
      </c>
      <c r="B23" s="57" t="s">
        <v>57</v>
      </c>
      <c r="C23" s="9" t="s">
        <v>64</v>
      </c>
      <c r="D23" s="9" t="s">
        <v>65</v>
      </c>
      <c r="E23" s="9">
        <v>2019</v>
      </c>
      <c r="F23" s="59">
        <v>30</v>
      </c>
      <c r="G23" s="94">
        <v>3</v>
      </c>
      <c r="H23" s="94">
        <v>2.9000000000000001E-2</v>
      </c>
      <c r="I23" s="59">
        <v>5</v>
      </c>
      <c r="J23" s="94">
        <v>0.53</v>
      </c>
      <c r="K23" s="94"/>
      <c r="L23" s="94"/>
      <c r="M23" s="94">
        <v>0.17</v>
      </c>
    </row>
    <row r="24" spans="1:13" ht="49.5" customHeight="1" x14ac:dyDescent="0.2">
      <c r="A24" s="96" t="s">
        <v>148</v>
      </c>
      <c r="B24" s="57" t="s">
        <v>56</v>
      </c>
      <c r="C24" s="9" t="s">
        <v>64</v>
      </c>
      <c r="D24" s="9" t="s">
        <v>65</v>
      </c>
      <c r="E24" s="9">
        <v>2019</v>
      </c>
      <c r="F24" s="59">
        <v>65</v>
      </c>
      <c r="G24" s="94">
        <v>3</v>
      </c>
      <c r="H24" s="94">
        <v>8.1000000000000003E-2</v>
      </c>
      <c r="I24" s="94">
        <v>4.5</v>
      </c>
      <c r="J24" s="94"/>
      <c r="K24" s="94"/>
      <c r="L24" s="94">
        <v>0.25</v>
      </c>
      <c r="M24" s="94"/>
    </row>
    <row r="25" spans="1:13" ht="58.5" customHeight="1" x14ac:dyDescent="0.2">
      <c r="A25" s="96" t="s">
        <v>149</v>
      </c>
      <c r="B25" s="57" t="s">
        <v>61</v>
      </c>
      <c r="C25" s="9" t="s">
        <v>64</v>
      </c>
      <c r="D25" s="9" t="s">
        <v>65</v>
      </c>
      <c r="E25" s="9">
        <v>2020</v>
      </c>
      <c r="F25" s="58">
        <v>60</v>
      </c>
      <c r="G25" s="9">
        <v>3</v>
      </c>
      <c r="H25" s="9">
        <v>0.11</v>
      </c>
      <c r="I25" s="58">
        <v>12</v>
      </c>
      <c r="J25" s="9">
        <v>0.55000000000000004</v>
      </c>
      <c r="K25" s="9"/>
      <c r="L25" s="9">
        <v>0.25</v>
      </c>
      <c r="M25" s="9">
        <v>0.19</v>
      </c>
    </row>
    <row r="26" spans="1:13" ht="48" customHeight="1" x14ac:dyDescent="0.2">
      <c r="A26" s="92" t="s">
        <v>150</v>
      </c>
      <c r="B26" s="90" t="s">
        <v>71</v>
      </c>
      <c r="C26" s="9" t="str">
        <f>'[1]2016'!C12</f>
        <v>Рудник № 1,3</v>
      </c>
      <c r="D26" s="94" t="s">
        <v>70</v>
      </c>
      <c r="E26" s="9">
        <v>2016</v>
      </c>
      <c r="F26" s="58">
        <f>'[1]2016'!E12</f>
        <v>100</v>
      </c>
      <c r="G26" s="9">
        <f>'[1]2016'!F12</f>
        <v>3</v>
      </c>
      <c r="H26" s="9">
        <f>'[1]2016'!G12</f>
        <v>5.0000000000000001E-3</v>
      </c>
      <c r="I26" s="9">
        <f>'[1]2016'!H12</f>
        <v>22.812000000000001</v>
      </c>
      <c r="J26" s="9" t="str">
        <f>'[1]2016'!I12</f>
        <v>-</v>
      </c>
      <c r="K26" s="9" t="str">
        <f>'[1]2016'!J12</f>
        <v>-</v>
      </c>
      <c r="L26" s="9">
        <f>'[1]2016'!K12</f>
        <v>1.4999999999999999E-2</v>
      </c>
      <c r="M26" s="9" t="str">
        <f>'[1]2016'!L12</f>
        <v>-</v>
      </c>
    </row>
    <row r="27" spans="1:13" ht="69" customHeight="1" x14ac:dyDescent="0.2">
      <c r="A27" s="96" t="s">
        <v>151</v>
      </c>
      <c r="B27" s="90" t="str">
        <f>'[1]2016'!$B$17</f>
        <v>Встановлення частотного регулятора на привід двигуна ГВУ (1630 кВт) рудника №4</v>
      </c>
      <c r="C27" s="9" t="str">
        <f>'[1]2016'!C17</f>
        <v>Рудник № 4</v>
      </c>
      <c r="D27" s="94" t="s">
        <v>70</v>
      </c>
      <c r="E27" s="9">
        <v>2016</v>
      </c>
      <c r="F27" s="58">
        <f>'[1]2016'!E17</f>
        <v>2500</v>
      </c>
      <c r="G27" s="9">
        <f>'[1]2016'!F17</f>
        <v>3</v>
      </c>
      <c r="H27" s="9">
        <f>'[1]2016'!G17</f>
        <v>0.26800000000000002</v>
      </c>
      <c r="I27" s="9">
        <f>'[1]2016'!H17</f>
        <v>1253.1389999999999</v>
      </c>
      <c r="J27" s="9" t="str">
        <f>'[1]2016'!I17</f>
        <v>-</v>
      </c>
      <c r="K27" s="9" t="str">
        <f>'[1]2016'!J17</f>
        <v>-</v>
      </c>
      <c r="L27" s="9">
        <f>'[1]2016'!K17</f>
        <v>0.82399999999999995</v>
      </c>
      <c r="M27" s="9" t="str">
        <f>'[1]2016'!L17</f>
        <v>-</v>
      </c>
    </row>
    <row r="28" spans="1:13" ht="31.5" customHeight="1" x14ac:dyDescent="0.2">
      <c r="A28" s="579" t="s">
        <v>152</v>
      </c>
      <c r="B28" s="562" t="s">
        <v>72</v>
      </c>
      <c r="C28" s="9" t="str">
        <f>'[1]2016'!C23</f>
        <v>Рудник № 1,3</v>
      </c>
      <c r="D28" s="94" t="s">
        <v>70</v>
      </c>
      <c r="E28" s="9">
        <v>2017</v>
      </c>
      <c r="F28" s="58">
        <f>'[1]2016'!E23</f>
        <v>1500</v>
      </c>
      <c r="G28" s="9">
        <f>'[1]2016'!F23</f>
        <v>3</v>
      </c>
      <c r="H28" s="60">
        <f>'[1]2016'!G23</f>
        <v>0.14247599999999999</v>
      </c>
      <c r="I28" s="9">
        <f>'[1]2016'!H23</f>
        <v>1001.7216</v>
      </c>
      <c r="J28" s="9">
        <f>'[1]2016'!I23</f>
        <v>0.124</v>
      </c>
      <c r="K28" s="9" t="str">
        <f>'[1]2016'!J23</f>
        <v>-</v>
      </c>
      <c r="L28" s="9" t="str">
        <f>'[1]2016'!K23</f>
        <v>-</v>
      </c>
      <c r="M28" s="9" t="str">
        <f>'[1]2016'!L23</f>
        <v>-</v>
      </c>
    </row>
    <row r="29" spans="1:13" ht="31.5" customHeight="1" x14ac:dyDescent="0.2">
      <c r="A29" s="580"/>
      <c r="B29" s="563"/>
      <c r="C29" s="9" t="str">
        <f>'[1]2016'!C24</f>
        <v>Рудник № 4</v>
      </c>
      <c r="D29" s="94" t="s">
        <v>70</v>
      </c>
      <c r="E29" s="9">
        <v>2018</v>
      </c>
      <c r="F29" s="58">
        <f>'[1]2016'!E24</f>
        <v>1500</v>
      </c>
      <c r="G29" s="9">
        <f>'[1]2016'!F24</f>
        <v>3</v>
      </c>
      <c r="H29" s="60">
        <f>'[1]2016'!G24</f>
        <v>0.10685700000000001</v>
      </c>
      <c r="I29" s="9">
        <f>'[1]2016'!H24</f>
        <v>751.2912</v>
      </c>
      <c r="J29" s="9">
        <f>'[1]2016'!I24</f>
        <v>9.2999999999999999E-2</v>
      </c>
      <c r="K29" s="9" t="str">
        <f>'[1]2016'!J24</f>
        <v>-</v>
      </c>
      <c r="L29" s="9" t="str">
        <f>'[1]2016'!K24</f>
        <v>-</v>
      </c>
      <c r="M29" s="9" t="str">
        <f>'[1]2016'!L24</f>
        <v>-</v>
      </c>
    </row>
    <row r="30" spans="1:13" ht="33.75" customHeight="1" x14ac:dyDescent="0.2">
      <c r="A30" s="580"/>
      <c r="B30" s="563"/>
      <c r="C30" s="94" t="s">
        <v>67</v>
      </c>
      <c r="D30" s="94" t="s">
        <v>70</v>
      </c>
      <c r="E30" s="9">
        <v>2019</v>
      </c>
      <c r="F30" s="61">
        <v>1500</v>
      </c>
      <c r="G30" s="62">
        <v>3</v>
      </c>
      <c r="H30" s="63">
        <f>1.149*J30</f>
        <v>8.6175000000000002E-2</v>
      </c>
      <c r="I30" s="63">
        <f>8078.4*J30</f>
        <v>605.88</v>
      </c>
      <c r="J30" s="63">
        <v>7.4999999999999997E-2</v>
      </c>
      <c r="K30" s="63" t="s">
        <v>69</v>
      </c>
      <c r="L30" s="63" t="s">
        <v>69</v>
      </c>
      <c r="M30" s="63" t="s">
        <v>69</v>
      </c>
    </row>
    <row r="31" spans="1:13" ht="30" customHeight="1" x14ac:dyDescent="0.2">
      <c r="A31" s="581"/>
      <c r="B31" s="564"/>
      <c r="C31" s="9" t="s">
        <v>68</v>
      </c>
      <c r="D31" s="94" t="s">
        <v>70</v>
      </c>
      <c r="E31" s="9">
        <v>2020</v>
      </c>
      <c r="F31" s="61">
        <v>1500</v>
      </c>
      <c r="G31" s="62">
        <v>3</v>
      </c>
      <c r="H31" s="63">
        <f>1.149*J31</f>
        <v>0.17120099999999999</v>
      </c>
      <c r="I31" s="63">
        <f>8078.4*J31</f>
        <v>1203.6815999999999</v>
      </c>
      <c r="J31" s="63">
        <v>0.14899999999999999</v>
      </c>
      <c r="K31" s="63" t="s">
        <v>69</v>
      </c>
      <c r="L31" s="63" t="s">
        <v>69</v>
      </c>
      <c r="M31" s="63" t="s">
        <v>69</v>
      </c>
    </row>
    <row r="32" spans="1:13" ht="64.5" customHeight="1" x14ac:dyDescent="0.25">
      <c r="A32" s="96" t="s">
        <v>153</v>
      </c>
      <c r="B32" s="57" t="s">
        <v>84</v>
      </c>
      <c r="C32" s="9" t="s">
        <v>86</v>
      </c>
      <c r="D32" s="9" t="s">
        <v>85</v>
      </c>
      <c r="E32" s="9">
        <v>2016</v>
      </c>
      <c r="F32" s="58">
        <v>50</v>
      </c>
      <c r="G32" s="94">
        <v>3</v>
      </c>
      <c r="H32" s="94">
        <v>0.1</v>
      </c>
      <c r="I32" s="94">
        <v>150</v>
      </c>
      <c r="J32" s="7"/>
      <c r="K32" s="7"/>
      <c r="L32" s="94">
        <v>0.10299999999999999</v>
      </c>
      <c r="M32" s="7"/>
    </row>
    <row r="33" spans="1:13" ht="60" customHeight="1" x14ac:dyDescent="0.2">
      <c r="A33" s="96" t="s">
        <v>154</v>
      </c>
      <c r="B33" s="57" t="s">
        <v>165</v>
      </c>
      <c r="C33" s="9" t="s">
        <v>132</v>
      </c>
      <c r="D33" s="9" t="s">
        <v>111</v>
      </c>
      <c r="E33" s="9">
        <v>2016</v>
      </c>
      <c r="F33" s="58">
        <v>50</v>
      </c>
      <c r="G33" s="9">
        <v>3</v>
      </c>
      <c r="H33" s="9">
        <v>1.4E-2</v>
      </c>
      <c r="I33" s="9">
        <v>16.399999999999999</v>
      </c>
      <c r="J33" s="9"/>
      <c r="K33" s="9">
        <v>6.3E-3</v>
      </c>
      <c r="L33" s="9"/>
      <c r="M33" s="64"/>
    </row>
    <row r="34" spans="1:13" ht="39" customHeight="1" x14ac:dyDescent="0.2">
      <c r="A34" s="96" t="s">
        <v>155</v>
      </c>
      <c r="B34" s="57" t="s">
        <v>88</v>
      </c>
      <c r="C34" s="9" t="s">
        <v>132</v>
      </c>
      <c r="D34" s="9" t="s">
        <v>111</v>
      </c>
      <c r="E34" s="9">
        <v>2016</v>
      </c>
      <c r="F34" s="58">
        <v>30</v>
      </c>
      <c r="G34" s="9">
        <v>3</v>
      </c>
      <c r="H34" s="9">
        <v>1.5E-3</v>
      </c>
      <c r="I34" s="58">
        <v>5</v>
      </c>
      <c r="J34" s="9"/>
      <c r="K34" s="9">
        <v>2E-3</v>
      </c>
      <c r="L34" s="9"/>
      <c r="M34" s="63"/>
    </row>
    <row r="35" spans="1:13" ht="51.75" customHeight="1" x14ac:dyDescent="0.2">
      <c r="A35" s="96" t="s">
        <v>156</v>
      </c>
      <c r="B35" s="57" t="s">
        <v>87</v>
      </c>
      <c r="C35" s="9" t="s">
        <v>132</v>
      </c>
      <c r="D35" s="9" t="s">
        <v>111</v>
      </c>
      <c r="E35" s="9">
        <v>2017</v>
      </c>
      <c r="F35" s="58">
        <v>50</v>
      </c>
      <c r="G35" s="9">
        <v>3</v>
      </c>
      <c r="H35" s="9">
        <v>1.4E-2</v>
      </c>
      <c r="I35" s="9">
        <v>16.399999999999999</v>
      </c>
      <c r="J35" s="9"/>
      <c r="K35" s="9">
        <v>6.3E-3</v>
      </c>
      <c r="L35" s="9"/>
      <c r="M35" s="63"/>
    </row>
    <row r="36" spans="1:13" ht="30" customHeight="1" x14ac:dyDescent="0.2">
      <c r="A36" s="96" t="s">
        <v>157</v>
      </c>
      <c r="B36" s="57" t="s">
        <v>88</v>
      </c>
      <c r="C36" s="9" t="s">
        <v>132</v>
      </c>
      <c r="D36" s="9" t="s">
        <v>111</v>
      </c>
      <c r="E36" s="9">
        <v>2017</v>
      </c>
      <c r="F36" s="58">
        <v>30</v>
      </c>
      <c r="G36" s="9">
        <v>3</v>
      </c>
      <c r="H36" s="9">
        <v>1.5E-3</v>
      </c>
      <c r="I36" s="58">
        <v>5</v>
      </c>
      <c r="J36" s="9"/>
      <c r="K36" s="9">
        <v>2E-3</v>
      </c>
      <c r="L36" s="9"/>
      <c r="M36" s="63"/>
    </row>
    <row r="37" spans="1:13" ht="45" customHeight="1" x14ac:dyDescent="0.2">
      <c r="A37" s="96" t="s">
        <v>158</v>
      </c>
      <c r="B37" s="57" t="s">
        <v>134</v>
      </c>
      <c r="C37" s="9" t="s">
        <v>132</v>
      </c>
      <c r="D37" s="9" t="s">
        <v>111</v>
      </c>
      <c r="E37" s="9">
        <v>2018</v>
      </c>
      <c r="F37" s="58">
        <v>10</v>
      </c>
      <c r="G37" s="9">
        <v>3</v>
      </c>
      <c r="H37" s="9">
        <v>3.0000000000000001E-3</v>
      </c>
      <c r="I37" s="9">
        <v>1.6E-2</v>
      </c>
      <c r="J37" s="9"/>
      <c r="K37" s="9"/>
      <c r="L37" s="9">
        <v>7.9999999999999996E-7</v>
      </c>
      <c r="M37" s="63"/>
    </row>
    <row r="38" spans="1:13" ht="57.75" customHeight="1" x14ac:dyDescent="0.2">
      <c r="A38" s="96" t="s">
        <v>159</v>
      </c>
      <c r="B38" s="57" t="s">
        <v>165</v>
      </c>
      <c r="C38" s="9" t="s">
        <v>132</v>
      </c>
      <c r="D38" s="9" t="s">
        <v>111</v>
      </c>
      <c r="E38" s="9">
        <v>2018</v>
      </c>
      <c r="F38" s="58">
        <v>50</v>
      </c>
      <c r="G38" s="9"/>
      <c r="H38" s="9">
        <v>1.4E-2</v>
      </c>
      <c r="I38" s="9">
        <v>16.399999999999999</v>
      </c>
      <c r="J38" s="9"/>
      <c r="K38" s="9">
        <v>6.3E-3</v>
      </c>
      <c r="L38" s="9"/>
      <c r="M38" s="63"/>
    </row>
    <row r="39" spans="1:13" ht="45.75" customHeight="1" x14ac:dyDescent="0.2">
      <c r="A39" s="96" t="s">
        <v>160</v>
      </c>
      <c r="B39" s="57" t="s">
        <v>166</v>
      </c>
      <c r="C39" s="9" t="s">
        <v>132</v>
      </c>
      <c r="D39" s="9" t="s">
        <v>111</v>
      </c>
      <c r="E39" s="9">
        <v>2019</v>
      </c>
      <c r="F39" s="58">
        <v>8</v>
      </c>
      <c r="G39" s="9">
        <v>3</v>
      </c>
      <c r="H39" s="9">
        <v>6.4999999999999997E-4</v>
      </c>
      <c r="I39" s="9">
        <v>4.0000000000000001E-3</v>
      </c>
      <c r="J39" s="9"/>
      <c r="K39" s="9"/>
      <c r="L39" s="9">
        <v>1.9999999999999999E-7</v>
      </c>
      <c r="M39" s="63"/>
    </row>
    <row r="40" spans="1:13" ht="46.5" customHeight="1" x14ac:dyDescent="0.2">
      <c r="A40" s="96" t="s">
        <v>161</v>
      </c>
      <c r="B40" s="57" t="s">
        <v>166</v>
      </c>
      <c r="C40" s="9" t="s">
        <v>132</v>
      </c>
      <c r="D40" s="9" t="s">
        <v>111</v>
      </c>
      <c r="E40" s="9">
        <v>2020</v>
      </c>
      <c r="F40" s="58">
        <v>7</v>
      </c>
      <c r="G40" s="9">
        <v>3</v>
      </c>
      <c r="H40" s="9">
        <v>6.4999999999999997E-4</v>
      </c>
      <c r="I40" s="9">
        <v>4.0000000000000001E-3</v>
      </c>
      <c r="J40" s="9"/>
      <c r="K40" s="9"/>
      <c r="L40" s="9">
        <v>1.9999999999999999E-7</v>
      </c>
      <c r="M40" s="63"/>
    </row>
    <row r="41" spans="1:13" ht="43.5" customHeight="1" x14ac:dyDescent="0.25">
      <c r="A41" s="93" t="s">
        <v>162</v>
      </c>
      <c r="B41" s="57" t="s">
        <v>133</v>
      </c>
      <c r="C41" s="65" t="s">
        <v>135</v>
      </c>
      <c r="D41" s="66" t="s">
        <v>131</v>
      </c>
      <c r="E41" s="67">
        <v>2016</v>
      </c>
      <c r="F41" s="9">
        <v>60.5</v>
      </c>
      <c r="G41" s="9">
        <v>3</v>
      </c>
      <c r="H41" s="9">
        <v>1.6999999999999999E-3</v>
      </c>
      <c r="I41" s="9">
        <v>9.9</v>
      </c>
      <c r="J41" s="9"/>
      <c r="K41" s="9"/>
      <c r="L41" s="9">
        <v>5.4000000000000003E-3</v>
      </c>
      <c r="M41" s="7"/>
    </row>
    <row r="42" spans="1:13" ht="50.25" customHeight="1" x14ac:dyDescent="0.25">
      <c r="A42" s="93" t="s">
        <v>163</v>
      </c>
      <c r="B42" s="57" t="s">
        <v>133</v>
      </c>
      <c r="C42" s="43" t="s">
        <v>135</v>
      </c>
      <c r="D42" s="66" t="s">
        <v>131</v>
      </c>
      <c r="E42" s="9">
        <v>2018</v>
      </c>
      <c r="F42" s="61">
        <v>72</v>
      </c>
      <c r="G42" s="62"/>
      <c r="H42" s="63">
        <v>1.6999999999999999E-3</v>
      </c>
      <c r="I42" s="63">
        <v>11</v>
      </c>
      <c r="J42" s="63"/>
      <c r="K42" s="63"/>
      <c r="L42" s="68">
        <v>5.4999999999999997E-3</v>
      </c>
      <c r="M42" s="63"/>
    </row>
    <row r="43" spans="1:13" ht="36" customHeight="1" x14ac:dyDescent="0.2">
      <c r="A43" s="44"/>
      <c r="B43" s="46" t="s">
        <v>184</v>
      </c>
      <c r="C43" s="45"/>
      <c r="D43" s="97"/>
      <c r="E43" s="37" t="s">
        <v>128</v>
      </c>
      <c r="F43" s="47">
        <f>F42+F41+F40+F39+F38+F37+F36+F35+F34+F33+F32+F31+F30+F29+F28+F27+F26+F25+F24+F23+F22+F21+F20+F19+F18+F17+F16+F15+F14+F13+F12+F11+F10+F9</f>
        <v>9510.1</v>
      </c>
      <c r="G43" s="48">
        <v>3</v>
      </c>
      <c r="H43" s="49">
        <f>H42+H41+H40+H39+H38+H37+H36+H35+H34+H33+H32+H31+H30+H29+H28+H27+H26+H25+H24+H23+H22+H21+H20+H19+H18+H17+H16+H15+H14+H13+H12+H11+H10+H9</f>
        <v>1.7709089999999996</v>
      </c>
      <c r="I43" s="47">
        <f>I42+I41+I40+I39+I38+I37+I36+I35+I34+I33+I32+I31+I30+I29+I28+I27+I26+I25+I24+I23+I22+I21+I20+I19+I18+I17+I16+I15+I14+I13+I12+I11+I10+I9</f>
        <v>5535.4493999999995</v>
      </c>
      <c r="J43" s="47">
        <f>J31+J30+J29+J28+J25+J23+J19+J18+J17+J13</f>
        <v>3.6310000000000002</v>
      </c>
      <c r="K43" s="47">
        <f>K38+K36+K35+K34+K33+K12+K10+K9</f>
        <v>0.2049</v>
      </c>
      <c r="L43" s="47">
        <f>L42+L41+L40+L39+L37+L32+L27+L26+L25+L24+L22+L21+L20+L16+L15+L14+L11</f>
        <v>2.8509012</v>
      </c>
      <c r="M43" s="47">
        <f>M25+M23+M19+M18+M17+M13</f>
        <v>1.03</v>
      </c>
    </row>
    <row r="44" spans="1:13" s="5" customFormat="1" ht="23.25" customHeight="1" x14ac:dyDescent="0.25">
      <c r="A44" s="112"/>
      <c r="B44" s="113" t="s">
        <v>22</v>
      </c>
      <c r="C44" s="98"/>
      <c r="D44" s="98"/>
      <c r="E44" s="51"/>
      <c r="F44" s="52"/>
      <c r="G44" s="52"/>
      <c r="H44" s="52"/>
      <c r="I44" s="52"/>
      <c r="J44" s="52"/>
      <c r="K44" s="52"/>
      <c r="L44" s="52"/>
      <c r="M44" s="114"/>
    </row>
    <row r="45" spans="1:13" s="5" customFormat="1" ht="32.25" customHeight="1" x14ac:dyDescent="0.25">
      <c r="A45" s="115"/>
      <c r="B45" s="566" t="s">
        <v>193</v>
      </c>
      <c r="C45" s="566"/>
      <c r="D45" s="566"/>
      <c r="E45" s="566"/>
      <c r="F45" s="566"/>
      <c r="G45" s="566"/>
      <c r="H45" s="566"/>
      <c r="I45" s="566"/>
      <c r="J45" s="566"/>
      <c r="K45" s="566"/>
      <c r="L45" s="566"/>
      <c r="M45" s="567"/>
    </row>
    <row r="46" spans="1:13" s="5" customFormat="1" ht="12" customHeight="1" x14ac:dyDescent="0.25">
      <c r="A46" s="50"/>
      <c r="B46" s="585"/>
      <c r="C46" s="585"/>
      <c r="D46" s="585"/>
      <c r="E46" s="585"/>
      <c r="F46" s="585"/>
      <c r="G46" s="585"/>
      <c r="H46" s="585"/>
      <c r="I46" s="585"/>
      <c r="J46" s="585"/>
      <c r="K46" s="585"/>
      <c r="L46" s="586"/>
      <c r="M46" s="51"/>
    </row>
    <row r="47" spans="1:13" s="5" customFormat="1" ht="12" hidden="1" customHeight="1" x14ac:dyDescent="0.25">
      <c r="A47" s="50"/>
      <c r="B47" s="587"/>
      <c r="C47" s="587"/>
      <c r="D47" s="587"/>
      <c r="E47" s="587"/>
      <c r="F47" s="587"/>
      <c r="G47" s="587"/>
      <c r="H47" s="587"/>
      <c r="I47" s="587"/>
      <c r="J47" s="587"/>
      <c r="K47" s="587"/>
      <c r="L47" s="55"/>
      <c r="M47" s="51"/>
    </row>
    <row r="48" spans="1:13" s="5" customFormat="1" ht="12" hidden="1" customHeight="1" x14ac:dyDescent="0.25">
      <c r="A48" s="50"/>
      <c r="B48" s="587"/>
      <c r="C48" s="587"/>
      <c r="D48" s="587"/>
      <c r="E48" s="587"/>
      <c r="F48" s="587"/>
      <c r="G48" s="587"/>
      <c r="H48" s="587"/>
      <c r="I48" s="587"/>
      <c r="J48" s="587"/>
      <c r="K48" s="587"/>
      <c r="L48" s="54"/>
      <c r="M48" s="51"/>
    </row>
    <row r="49" spans="1:13" s="5" customFormat="1" ht="12" hidden="1" customHeight="1" x14ac:dyDescent="0.25">
      <c r="A49" s="50"/>
      <c r="B49" s="587"/>
      <c r="C49" s="587"/>
      <c r="D49" s="587"/>
      <c r="E49" s="587"/>
      <c r="F49" s="587"/>
      <c r="G49" s="587"/>
      <c r="H49" s="587"/>
      <c r="I49" s="587"/>
      <c r="J49" s="587"/>
      <c r="K49" s="587"/>
      <c r="L49" s="54"/>
      <c r="M49" s="51"/>
    </row>
    <row r="50" spans="1:13" s="5" customFormat="1" ht="12" customHeight="1" x14ac:dyDescent="0.25">
      <c r="A50" s="50"/>
      <c r="B50" s="588"/>
      <c r="C50" s="588"/>
      <c r="D50" s="588"/>
      <c r="E50" s="588"/>
      <c r="F50" s="588"/>
      <c r="G50" s="588"/>
      <c r="H50" s="588"/>
      <c r="I50" s="588"/>
      <c r="J50" s="588"/>
      <c r="K50" s="588"/>
      <c r="L50" s="54"/>
      <c r="M50" s="51"/>
    </row>
    <row r="51" spans="1:13" s="5" customFormat="1" ht="26.25" customHeight="1" x14ac:dyDescent="0.2">
      <c r="A51" s="50"/>
    </row>
    <row r="52" spans="1:13" ht="12.75" customHeight="1" x14ac:dyDescent="0.25">
      <c r="A52" s="54"/>
      <c r="B52" s="53"/>
      <c r="C52" s="54"/>
      <c r="D52" s="54"/>
      <c r="E52" s="54"/>
      <c r="F52" s="54"/>
      <c r="G52" s="54"/>
      <c r="H52" s="54"/>
      <c r="I52" s="54"/>
      <c r="J52" s="565"/>
      <c r="K52" s="565"/>
      <c r="L52" s="565"/>
      <c r="M52" s="565"/>
    </row>
    <row r="53" spans="1:13" ht="15.75" x14ac:dyDescent="0.25">
      <c r="A53" s="54"/>
      <c r="B53" s="53"/>
      <c r="C53" s="53"/>
      <c r="D53" s="53"/>
      <c r="E53" s="54"/>
      <c r="F53" s="54"/>
      <c r="G53" s="54"/>
      <c r="H53" s="54"/>
      <c r="I53" s="54"/>
      <c r="J53" s="54"/>
      <c r="K53" s="54"/>
      <c r="L53" s="54"/>
      <c r="M53" s="54"/>
    </row>
    <row r="54" spans="1:13" ht="15.75" x14ac:dyDescent="0.25">
      <c r="A54" s="54"/>
      <c r="B54" s="56"/>
      <c r="C54" s="56"/>
      <c r="D54" s="56"/>
      <c r="E54" s="56"/>
      <c r="F54" s="56"/>
      <c r="G54" s="56"/>
      <c r="H54" s="56"/>
      <c r="I54" s="56"/>
      <c r="J54" s="54"/>
      <c r="K54" s="54"/>
      <c r="L54" s="54"/>
      <c r="M54" s="54"/>
    </row>
    <row r="55" spans="1:13" ht="28.5" customHeight="1" x14ac:dyDescent="0.2">
      <c r="A55" s="54"/>
      <c r="B55" s="584"/>
      <c r="C55" s="584"/>
      <c r="D55" s="584"/>
      <c r="E55" s="584"/>
      <c r="F55" s="584"/>
      <c r="G55" s="584"/>
      <c r="H55" s="584"/>
      <c r="I55" s="584"/>
      <c r="J55" s="584"/>
      <c r="K55" s="584"/>
      <c r="L55" s="584"/>
      <c r="M55" s="584"/>
    </row>
    <row r="56" spans="1:13" x14ac:dyDescent="0.2">
      <c r="B56" s="4"/>
      <c r="C56" s="4"/>
      <c r="D56" s="4"/>
      <c r="E56" s="4"/>
      <c r="F56" s="4"/>
      <c r="G56" s="4"/>
      <c r="H56" s="4"/>
      <c r="I56" s="4"/>
    </row>
  </sheetData>
  <mergeCells count="24">
    <mergeCell ref="A28:A31"/>
    <mergeCell ref="L1:M1"/>
    <mergeCell ref="B55:M55"/>
    <mergeCell ref="B46:L46"/>
    <mergeCell ref="B47:K47"/>
    <mergeCell ref="B48:K48"/>
    <mergeCell ref="B49:K49"/>
    <mergeCell ref="B50:K50"/>
    <mergeCell ref="I5:I6"/>
    <mergeCell ref="A2:M2"/>
    <mergeCell ref="J5:M5"/>
    <mergeCell ref="A8:M8"/>
    <mergeCell ref="A4:A6"/>
    <mergeCell ref="B4:B6"/>
    <mergeCell ref="C4:C6"/>
    <mergeCell ref="F4:F6"/>
    <mergeCell ref="B28:B31"/>
    <mergeCell ref="J52:M52"/>
    <mergeCell ref="B45:M45"/>
    <mergeCell ref="H5:H6"/>
    <mergeCell ref="E4:E6"/>
    <mergeCell ref="G4:G6"/>
    <mergeCell ref="H4:M4"/>
    <mergeCell ref="D4:D6"/>
  </mergeCells>
  <phoneticPr fontId="5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75" fitToWidth="0" orientation="landscape" r:id="rId1"/>
  <headerFooter alignWithMargins="0"/>
  <rowBreaks count="1" manualBreakCount="1">
    <brk id="45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opLeftCell="A7" zoomScale="75" zoomScaleNormal="75" workbookViewId="0">
      <selection activeCell="M51" sqref="M51"/>
    </sheetView>
  </sheetViews>
  <sheetFormatPr defaultRowHeight="12.75" x14ac:dyDescent="0.2"/>
  <cols>
    <col min="1" max="1" width="5.28515625" customWidth="1"/>
    <col min="2" max="2" width="30.140625" customWidth="1"/>
    <col min="3" max="3" width="22.42578125" customWidth="1"/>
    <col min="4" max="4" width="15.42578125" customWidth="1"/>
    <col min="5" max="5" width="16.140625" customWidth="1"/>
    <col min="6" max="6" width="10.5703125" customWidth="1"/>
    <col min="7" max="7" width="9.28515625" customWidth="1"/>
    <col min="8" max="8" width="9.28515625" bestFit="1" customWidth="1"/>
    <col min="9" max="9" width="10.5703125" customWidth="1"/>
    <col min="10" max="10" width="11.5703125" customWidth="1"/>
    <col min="11" max="11" width="10.28515625" customWidth="1"/>
    <col min="12" max="12" width="9.28515625" bestFit="1" customWidth="1"/>
    <col min="14" max="14" width="9.5703125" bestFit="1" customWidth="1"/>
  </cols>
  <sheetData>
    <row r="1" spans="1:17" ht="24.75" customHeight="1" x14ac:dyDescent="0.25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598" t="s">
        <v>171</v>
      </c>
      <c r="N1" s="598"/>
      <c r="O1" s="598"/>
    </row>
    <row r="2" spans="1:17" ht="14.25" x14ac:dyDescent="0.2">
      <c r="A2" s="599" t="s">
        <v>198</v>
      </c>
      <c r="B2" s="599"/>
      <c r="C2" s="599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224"/>
      <c r="O2" s="224"/>
    </row>
    <row r="3" spans="1:17" ht="15" x14ac:dyDescent="0.25">
      <c r="A3" s="223"/>
      <c r="B3" s="223"/>
      <c r="C3" s="223"/>
      <c r="D3" s="223"/>
      <c r="E3" s="223"/>
      <c r="F3" s="223"/>
      <c r="G3" s="223"/>
      <c r="H3" s="223"/>
      <c r="I3" s="223"/>
      <c r="J3" s="225" t="s">
        <v>196</v>
      </c>
      <c r="K3" s="226"/>
      <c r="L3" s="223"/>
      <c r="M3" s="223"/>
      <c r="N3" s="223"/>
      <c r="O3" s="223"/>
    </row>
    <row r="4" spans="1:17" ht="24" customHeight="1" x14ac:dyDescent="0.2">
      <c r="A4" s="568" t="s">
        <v>0</v>
      </c>
      <c r="B4" s="568" t="s">
        <v>21</v>
      </c>
      <c r="C4" s="568" t="s">
        <v>14</v>
      </c>
      <c r="D4" s="600" t="s">
        <v>32</v>
      </c>
      <c r="E4" s="568" t="s">
        <v>33</v>
      </c>
      <c r="F4" s="568" t="s">
        <v>18</v>
      </c>
      <c r="G4" s="568" t="s">
        <v>20</v>
      </c>
      <c r="H4" s="604" t="s">
        <v>17</v>
      </c>
      <c r="I4" s="605"/>
      <c r="J4" s="605"/>
      <c r="K4" s="605"/>
      <c r="L4" s="605"/>
      <c r="M4" s="605"/>
      <c r="N4" s="606"/>
      <c r="O4" s="600" t="s">
        <v>208</v>
      </c>
    </row>
    <row r="5" spans="1:17" ht="12.75" customHeight="1" x14ac:dyDescent="0.2">
      <c r="A5" s="569"/>
      <c r="B5" s="569"/>
      <c r="C5" s="589"/>
      <c r="D5" s="601"/>
      <c r="E5" s="589"/>
      <c r="F5" s="569"/>
      <c r="G5" s="569"/>
      <c r="H5" s="568" t="s">
        <v>256</v>
      </c>
      <c r="I5" s="568" t="s">
        <v>16</v>
      </c>
      <c r="J5" s="607" t="s">
        <v>1</v>
      </c>
      <c r="K5" s="608"/>
      <c r="L5" s="608"/>
      <c r="M5" s="608"/>
      <c r="N5" s="609"/>
      <c r="O5" s="601"/>
    </row>
    <row r="6" spans="1:17" ht="75" x14ac:dyDescent="0.2">
      <c r="A6" s="569"/>
      <c r="B6" s="569"/>
      <c r="C6" s="589"/>
      <c r="D6" s="602"/>
      <c r="E6" s="589"/>
      <c r="F6" s="603"/>
      <c r="G6" s="569"/>
      <c r="H6" s="569"/>
      <c r="I6" s="589"/>
      <c r="J6" s="189" t="s">
        <v>2</v>
      </c>
      <c r="K6" s="189" t="s">
        <v>3</v>
      </c>
      <c r="L6" s="189" t="s">
        <v>4</v>
      </c>
      <c r="M6" s="189" t="s">
        <v>5</v>
      </c>
      <c r="N6" s="197" t="s">
        <v>207</v>
      </c>
      <c r="O6" s="602"/>
    </row>
    <row r="7" spans="1:17" ht="15" x14ac:dyDescent="0.25">
      <c r="A7" s="227" t="s">
        <v>6</v>
      </c>
      <c r="B7" s="227" t="s">
        <v>7</v>
      </c>
      <c r="C7" s="227" t="s">
        <v>8</v>
      </c>
      <c r="D7" s="227"/>
      <c r="E7" s="227" t="s">
        <v>9</v>
      </c>
      <c r="F7" s="227">
        <v>1</v>
      </c>
      <c r="G7" s="227">
        <v>2</v>
      </c>
      <c r="H7" s="227">
        <v>3</v>
      </c>
      <c r="I7" s="189">
        <v>4</v>
      </c>
      <c r="J7" s="227">
        <v>5</v>
      </c>
      <c r="K7" s="227">
        <v>7</v>
      </c>
      <c r="L7" s="227">
        <v>8</v>
      </c>
      <c r="M7" s="227">
        <v>9</v>
      </c>
      <c r="N7" s="10"/>
      <c r="O7" s="10"/>
    </row>
    <row r="8" spans="1:17" ht="22.5" customHeight="1" x14ac:dyDescent="0.2">
      <c r="A8" s="615" t="s">
        <v>182</v>
      </c>
      <c r="B8" s="616"/>
      <c r="C8" s="616"/>
      <c r="D8" s="616"/>
      <c r="E8" s="616"/>
      <c r="F8" s="616"/>
      <c r="G8" s="616"/>
      <c r="H8" s="616"/>
      <c r="I8" s="616"/>
      <c r="J8" s="616"/>
      <c r="K8" s="616"/>
      <c r="L8" s="616"/>
      <c r="M8" s="617"/>
      <c r="N8" s="190"/>
      <c r="O8" s="190"/>
    </row>
    <row r="9" spans="1:17" ht="24" customHeight="1" x14ac:dyDescent="0.2">
      <c r="A9" s="615" t="s">
        <v>11</v>
      </c>
      <c r="B9" s="616"/>
      <c r="C9" s="616"/>
      <c r="D9" s="616"/>
      <c r="E9" s="616"/>
      <c r="F9" s="616"/>
      <c r="G9" s="616"/>
      <c r="H9" s="616"/>
      <c r="I9" s="616"/>
      <c r="J9" s="616"/>
      <c r="K9" s="616"/>
      <c r="L9" s="616"/>
      <c r="M9" s="617"/>
      <c r="N9" s="190"/>
      <c r="O9" s="190"/>
    </row>
    <row r="10" spans="1:17" ht="140.25" customHeight="1" x14ac:dyDescent="0.25">
      <c r="A10" s="190" t="s">
        <v>24</v>
      </c>
      <c r="B10" s="191" t="s">
        <v>77</v>
      </c>
      <c r="C10" s="192" t="s">
        <v>78</v>
      </c>
      <c r="D10" s="192" t="s">
        <v>83</v>
      </c>
      <c r="E10" s="192">
        <v>2016</v>
      </c>
      <c r="F10" s="192" t="s">
        <v>79</v>
      </c>
      <c r="G10" s="192" t="s">
        <v>80</v>
      </c>
      <c r="H10" s="192">
        <v>2.5920000000000001</v>
      </c>
      <c r="I10" s="192">
        <v>16224</v>
      </c>
      <c r="J10" s="192">
        <v>2.25</v>
      </c>
      <c r="K10" s="192"/>
      <c r="L10" s="192"/>
      <c r="M10" s="193"/>
      <c r="N10" s="193"/>
      <c r="O10" s="192">
        <v>8</v>
      </c>
      <c r="Q10" s="1"/>
    </row>
    <row r="11" spans="1:17" ht="71.25" x14ac:dyDescent="0.25">
      <c r="A11" s="11"/>
      <c r="B11" s="12" t="s">
        <v>89</v>
      </c>
      <c r="C11" s="14" t="s">
        <v>81</v>
      </c>
      <c r="D11" s="14" t="s">
        <v>81</v>
      </c>
      <c r="E11" s="14">
        <v>2016</v>
      </c>
      <c r="F11" s="14" t="s">
        <v>82</v>
      </c>
      <c r="G11" s="14" t="s">
        <v>80</v>
      </c>
      <c r="H11" s="14">
        <v>2.5920000000000001</v>
      </c>
      <c r="I11" s="14">
        <v>16224.2</v>
      </c>
      <c r="J11" s="14">
        <v>2.25</v>
      </c>
      <c r="K11" s="14"/>
      <c r="L11" s="14"/>
      <c r="M11" s="15"/>
      <c r="N11" s="14">
        <v>16224.2</v>
      </c>
      <c r="O11" s="14">
        <v>8</v>
      </c>
    </row>
    <row r="12" spans="1:17" ht="24.75" customHeight="1" x14ac:dyDescent="0.2">
      <c r="A12" s="615" t="s">
        <v>73</v>
      </c>
      <c r="B12" s="616"/>
      <c r="C12" s="616"/>
      <c r="D12" s="616"/>
      <c r="E12" s="616"/>
      <c r="F12" s="616"/>
      <c r="G12" s="616"/>
      <c r="H12" s="616"/>
      <c r="I12" s="616"/>
      <c r="J12" s="616"/>
      <c r="K12" s="616"/>
      <c r="L12" s="616"/>
      <c r="M12" s="616"/>
      <c r="N12" s="616"/>
      <c r="O12" s="617"/>
    </row>
    <row r="13" spans="1:17" ht="409.5" customHeight="1" x14ac:dyDescent="0.2">
      <c r="A13" s="190" t="s">
        <v>26</v>
      </c>
      <c r="B13" s="191" t="s">
        <v>209</v>
      </c>
      <c r="C13" s="192" t="s">
        <v>206</v>
      </c>
      <c r="D13" s="192" t="s">
        <v>74</v>
      </c>
      <c r="E13" s="192">
        <v>2016</v>
      </c>
      <c r="F13" s="72">
        <v>8280</v>
      </c>
      <c r="G13" s="192">
        <v>1</v>
      </c>
      <c r="H13" s="217">
        <v>0.1</v>
      </c>
      <c r="I13" s="217">
        <v>538</v>
      </c>
      <c r="J13" s="73"/>
      <c r="K13" s="73"/>
      <c r="L13" s="28"/>
      <c r="M13" s="73">
        <v>0.8</v>
      </c>
      <c r="N13" s="149">
        <v>124</v>
      </c>
      <c r="O13" s="73">
        <v>16</v>
      </c>
    </row>
    <row r="14" spans="1:17" ht="75" x14ac:dyDescent="0.2">
      <c r="A14" s="190" t="s">
        <v>28</v>
      </c>
      <c r="B14" s="191" t="s">
        <v>210</v>
      </c>
      <c r="C14" s="192" t="s">
        <v>212</v>
      </c>
      <c r="D14" s="192" t="s">
        <v>75</v>
      </c>
      <c r="E14" s="192">
        <v>2016</v>
      </c>
      <c r="F14" s="72">
        <v>943</v>
      </c>
      <c r="G14" s="192">
        <v>1</v>
      </c>
      <c r="H14" s="28">
        <v>8.1199999999999994E-2</v>
      </c>
      <c r="I14" s="116">
        <v>493</v>
      </c>
      <c r="J14" s="73">
        <v>6.7650000000000002E-2</v>
      </c>
      <c r="K14" s="73"/>
      <c r="L14" s="28"/>
      <c r="M14" s="73"/>
      <c r="N14" s="149">
        <v>264</v>
      </c>
      <c r="O14" s="73">
        <v>3</v>
      </c>
    </row>
    <row r="15" spans="1:17" ht="75" x14ac:dyDescent="0.2">
      <c r="A15" s="190" t="s">
        <v>30</v>
      </c>
      <c r="B15" s="191" t="s">
        <v>211</v>
      </c>
      <c r="C15" s="192" t="s">
        <v>213</v>
      </c>
      <c r="D15" s="192" t="s">
        <v>76</v>
      </c>
      <c r="E15" s="192">
        <v>2016</v>
      </c>
      <c r="F15" s="72">
        <v>1100</v>
      </c>
      <c r="G15" s="192">
        <v>1</v>
      </c>
      <c r="H15" s="28">
        <v>6.2799999999999995E-2</v>
      </c>
      <c r="I15" s="28">
        <v>381.2</v>
      </c>
      <c r="J15" s="73">
        <v>5.2299999999999999E-2</v>
      </c>
      <c r="K15" s="73"/>
      <c r="L15" s="73"/>
      <c r="M15" s="73"/>
      <c r="N15" s="149">
        <v>141</v>
      </c>
      <c r="O15" s="73">
        <v>3</v>
      </c>
    </row>
    <row r="16" spans="1:17" ht="75" x14ac:dyDescent="0.2">
      <c r="A16" s="190" t="s">
        <v>93</v>
      </c>
      <c r="B16" s="191" t="s">
        <v>214</v>
      </c>
      <c r="C16" s="192" t="s">
        <v>260</v>
      </c>
      <c r="D16" s="192" t="s">
        <v>76</v>
      </c>
      <c r="E16" s="192" t="s">
        <v>205</v>
      </c>
      <c r="F16" s="72">
        <v>166200</v>
      </c>
      <c r="G16" s="192">
        <v>4</v>
      </c>
      <c r="H16" s="28">
        <v>2.6</v>
      </c>
      <c r="I16" s="217">
        <v>7400</v>
      </c>
      <c r="J16" s="73">
        <v>2.2999999999999998</v>
      </c>
      <c r="K16" s="73"/>
      <c r="L16" s="73"/>
      <c r="M16" s="73"/>
      <c r="N16" s="149">
        <v>0</v>
      </c>
      <c r="O16" s="73">
        <v>20</v>
      </c>
    </row>
    <row r="17" spans="1:15" ht="51" customHeight="1" x14ac:dyDescent="0.25">
      <c r="A17" s="13"/>
      <c r="B17" s="12" t="s">
        <v>89</v>
      </c>
      <c r="C17" s="11"/>
      <c r="D17" s="11"/>
      <c r="E17" s="14" t="s">
        <v>205</v>
      </c>
      <c r="F17" s="117" t="s">
        <v>215</v>
      </c>
      <c r="G17" s="14" t="s">
        <v>216</v>
      </c>
      <c r="H17" s="14">
        <v>2.8439999999999999</v>
      </c>
      <c r="I17" s="14">
        <v>8812.2000000000007</v>
      </c>
      <c r="J17" s="118">
        <f>SUM(J13:J16)</f>
        <v>2.41995</v>
      </c>
      <c r="K17" s="118"/>
      <c r="L17" s="118"/>
      <c r="M17" s="118">
        <v>0.8</v>
      </c>
      <c r="N17" s="216">
        <f>N16+N15+N14+N13</f>
        <v>529</v>
      </c>
      <c r="O17" s="118"/>
    </row>
    <row r="18" spans="1:15" ht="20.25" customHeight="1" x14ac:dyDescent="0.2">
      <c r="A18" s="618" t="s">
        <v>13</v>
      </c>
      <c r="B18" s="618"/>
      <c r="C18" s="618"/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190"/>
      <c r="O18" s="190"/>
    </row>
    <row r="19" spans="1:15" ht="62.25" customHeight="1" x14ac:dyDescent="0.2">
      <c r="A19" s="16" t="s">
        <v>94</v>
      </c>
      <c r="B19" s="17" t="s">
        <v>90</v>
      </c>
      <c r="C19" s="18" t="s">
        <v>91</v>
      </c>
      <c r="D19" s="192" t="s">
        <v>103</v>
      </c>
      <c r="E19" s="192">
        <v>2016</v>
      </c>
      <c r="F19" s="192">
        <v>862.16700000000003</v>
      </c>
      <c r="G19" s="192">
        <v>4</v>
      </c>
      <c r="H19" s="192">
        <v>4.0000000000000001E-3</v>
      </c>
      <c r="I19" s="198">
        <v>30</v>
      </c>
      <c r="J19" s="192"/>
      <c r="K19" s="192"/>
      <c r="L19" s="192">
        <v>1.2E-2</v>
      </c>
      <c r="M19" s="192"/>
      <c r="N19" s="192"/>
      <c r="O19" s="192">
        <v>43</v>
      </c>
    </row>
    <row r="20" spans="1:15" ht="74.25" customHeight="1" x14ac:dyDescent="0.2">
      <c r="A20" s="190" t="s">
        <v>95</v>
      </c>
      <c r="B20" s="17" t="s">
        <v>90</v>
      </c>
      <c r="C20" s="18" t="s">
        <v>92</v>
      </c>
      <c r="D20" s="192" t="s">
        <v>103</v>
      </c>
      <c r="E20" s="192">
        <v>2016</v>
      </c>
      <c r="F20" s="192">
        <v>2071.5839999999998</v>
      </c>
      <c r="G20" s="192">
        <v>4</v>
      </c>
      <c r="H20" s="192">
        <v>6.0000000000000001E-3</v>
      </c>
      <c r="I20" s="198">
        <v>159.34</v>
      </c>
      <c r="J20" s="192"/>
      <c r="K20" s="192"/>
      <c r="L20" s="192">
        <v>1.7999999999999999E-2</v>
      </c>
      <c r="M20" s="192"/>
      <c r="N20" s="192"/>
      <c r="O20" s="192">
        <v>25</v>
      </c>
    </row>
    <row r="21" spans="1:15" ht="63" customHeight="1" x14ac:dyDescent="0.2">
      <c r="A21" s="16" t="s">
        <v>96</v>
      </c>
      <c r="B21" s="17" t="s">
        <v>90</v>
      </c>
      <c r="C21" s="18" t="s">
        <v>180</v>
      </c>
      <c r="D21" s="192" t="s">
        <v>103</v>
      </c>
      <c r="E21" s="192">
        <v>2016</v>
      </c>
      <c r="F21" s="192">
        <v>19684.795999999998</v>
      </c>
      <c r="G21" s="192">
        <v>4</v>
      </c>
      <c r="H21" s="192">
        <v>0.03</v>
      </c>
      <c r="I21" s="198">
        <v>159.34</v>
      </c>
      <c r="J21" s="192"/>
      <c r="K21" s="192"/>
      <c r="L21" s="192">
        <v>0.1</v>
      </c>
      <c r="M21" s="192"/>
      <c r="N21" s="192"/>
      <c r="O21" s="192">
        <v>25</v>
      </c>
    </row>
    <row r="22" spans="1:15" ht="63.75" customHeight="1" x14ac:dyDescent="0.2">
      <c r="A22" s="190" t="s">
        <v>97</v>
      </c>
      <c r="B22" s="17" t="s">
        <v>90</v>
      </c>
      <c r="C22" s="18" t="s">
        <v>179</v>
      </c>
      <c r="D22" s="192" t="s">
        <v>103</v>
      </c>
      <c r="E22" s="192">
        <v>2016</v>
      </c>
      <c r="F22" s="192">
        <v>7122.0720000000001</v>
      </c>
      <c r="G22" s="192">
        <v>4</v>
      </c>
      <c r="H22" s="192">
        <v>0.03</v>
      </c>
      <c r="I22" s="198">
        <v>183.11</v>
      </c>
      <c r="J22" s="192"/>
      <c r="K22" s="192"/>
      <c r="L22" s="192">
        <v>0.1</v>
      </c>
      <c r="M22" s="192"/>
      <c r="N22" s="192"/>
      <c r="O22" s="192">
        <v>20</v>
      </c>
    </row>
    <row r="23" spans="1:15" ht="61.5" customHeight="1" x14ac:dyDescent="0.2">
      <c r="A23" s="190" t="s">
        <v>98</v>
      </c>
      <c r="B23" s="17" t="s">
        <v>90</v>
      </c>
      <c r="C23" s="18" t="s">
        <v>173</v>
      </c>
      <c r="D23" s="192" t="s">
        <v>103</v>
      </c>
      <c r="E23" s="192">
        <v>2016</v>
      </c>
      <c r="F23" s="192">
        <v>10053.788</v>
      </c>
      <c r="G23" s="192">
        <v>4</v>
      </c>
      <c r="H23" s="192">
        <v>3.5000000000000003E-2</v>
      </c>
      <c r="I23" s="198">
        <v>1.7</v>
      </c>
      <c r="J23" s="192"/>
      <c r="K23" s="192"/>
      <c r="L23" s="192">
        <v>0.11</v>
      </c>
      <c r="M23" s="192"/>
      <c r="N23" s="192"/>
      <c r="O23" s="192">
        <v>21</v>
      </c>
    </row>
    <row r="24" spans="1:15" ht="56.25" customHeight="1" x14ac:dyDescent="0.2">
      <c r="A24" s="190" t="s">
        <v>99</v>
      </c>
      <c r="B24" s="17" t="s">
        <v>90</v>
      </c>
      <c r="C24" s="18" t="s">
        <v>178</v>
      </c>
      <c r="D24" s="192" t="s">
        <v>103</v>
      </c>
      <c r="E24" s="192">
        <v>2016</v>
      </c>
      <c r="F24" s="192">
        <v>841.81700000000001</v>
      </c>
      <c r="G24" s="192">
        <v>4</v>
      </c>
      <c r="H24" s="192">
        <v>2.9999999999999997E-4</v>
      </c>
      <c r="I24" s="198">
        <v>19.98</v>
      </c>
      <c r="J24" s="192"/>
      <c r="K24" s="192"/>
      <c r="L24" s="192">
        <v>1E-3</v>
      </c>
      <c r="M24" s="192"/>
      <c r="N24" s="192"/>
      <c r="O24" s="192">
        <v>25</v>
      </c>
    </row>
    <row r="25" spans="1:15" ht="67.5" customHeight="1" x14ac:dyDescent="0.2">
      <c r="A25" s="190" t="s">
        <v>100</v>
      </c>
      <c r="B25" s="17" t="s">
        <v>90</v>
      </c>
      <c r="C25" s="18" t="s">
        <v>175</v>
      </c>
      <c r="D25" s="192" t="s">
        <v>103</v>
      </c>
      <c r="E25" s="192">
        <v>2016</v>
      </c>
      <c r="F25" s="192">
        <v>1846.046</v>
      </c>
      <c r="G25" s="192">
        <v>4</v>
      </c>
      <c r="H25" s="192">
        <v>4.0000000000000001E-3</v>
      </c>
      <c r="I25" s="198">
        <v>18.3</v>
      </c>
      <c r="J25" s="192"/>
      <c r="K25" s="192"/>
      <c r="L25" s="192">
        <v>1.2E-2</v>
      </c>
      <c r="M25" s="192"/>
      <c r="N25" s="192"/>
      <c r="O25" s="192">
        <v>25</v>
      </c>
    </row>
    <row r="26" spans="1:15" ht="66" customHeight="1" x14ac:dyDescent="0.2">
      <c r="A26" s="190" t="s">
        <v>145</v>
      </c>
      <c r="B26" s="17" t="s">
        <v>90</v>
      </c>
      <c r="C26" s="18" t="s">
        <v>174</v>
      </c>
      <c r="D26" s="192" t="s">
        <v>103</v>
      </c>
      <c r="E26" s="192">
        <v>2016</v>
      </c>
      <c r="F26" s="192">
        <v>866.755</v>
      </c>
      <c r="G26" s="192">
        <v>4</v>
      </c>
      <c r="H26" s="192">
        <v>3.0000000000000001E-3</v>
      </c>
      <c r="I26" s="198">
        <v>149.82</v>
      </c>
      <c r="J26" s="192"/>
      <c r="K26" s="192"/>
      <c r="L26" s="192">
        <v>1.0999999999999999E-2</v>
      </c>
      <c r="M26" s="192"/>
      <c r="N26" s="192"/>
      <c r="O26" s="192">
        <v>25</v>
      </c>
    </row>
    <row r="27" spans="1:15" ht="56.25" customHeight="1" x14ac:dyDescent="0.2">
      <c r="A27" s="190" t="s">
        <v>146</v>
      </c>
      <c r="B27" s="17" t="s">
        <v>90</v>
      </c>
      <c r="C27" s="18" t="s">
        <v>177</v>
      </c>
      <c r="D27" s="192" t="s">
        <v>103</v>
      </c>
      <c r="E27" s="192">
        <v>2016</v>
      </c>
      <c r="F27" s="192">
        <v>5137.96</v>
      </c>
      <c r="G27" s="192">
        <v>4</v>
      </c>
      <c r="H27" s="192">
        <v>0.03</v>
      </c>
      <c r="I27" s="198">
        <v>183.11</v>
      </c>
      <c r="J27" s="192"/>
      <c r="K27" s="192"/>
      <c r="L27" s="192">
        <v>0.09</v>
      </c>
      <c r="M27" s="192"/>
      <c r="N27" s="192"/>
      <c r="O27" s="192">
        <v>25</v>
      </c>
    </row>
    <row r="28" spans="1:15" ht="65.25" customHeight="1" x14ac:dyDescent="0.2">
      <c r="A28" s="190" t="s">
        <v>147</v>
      </c>
      <c r="B28" s="17" t="s">
        <v>90</v>
      </c>
      <c r="C28" s="18" t="s">
        <v>176</v>
      </c>
      <c r="D28" s="192" t="s">
        <v>103</v>
      </c>
      <c r="E28" s="192">
        <v>2016</v>
      </c>
      <c r="F28" s="192">
        <v>5022.1540000000005</v>
      </c>
      <c r="G28" s="192">
        <v>4</v>
      </c>
      <c r="H28" s="192">
        <v>3.5000000000000003E-2</v>
      </c>
      <c r="I28" s="198">
        <v>20</v>
      </c>
      <c r="J28" s="192"/>
      <c r="K28" s="192"/>
      <c r="L28" s="192">
        <v>0.11</v>
      </c>
      <c r="M28" s="192"/>
      <c r="N28" s="192"/>
      <c r="O28" s="192">
        <v>25</v>
      </c>
    </row>
    <row r="29" spans="1:15" ht="82.5" customHeight="1" x14ac:dyDescent="0.2">
      <c r="A29" s="190" t="s">
        <v>148</v>
      </c>
      <c r="B29" s="17" t="s">
        <v>90</v>
      </c>
      <c r="C29" s="18" t="s">
        <v>172</v>
      </c>
      <c r="D29" s="192" t="s">
        <v>103</v>
      </c>
      <c r="E29" s="192">
        <v>2016</v>
      </c>
      <c r="F29" s="192">
        <v>854.97299999999996</v>
      </c>
      <c r="G29" s="192">
        <v>4</v>
      </c>
      <c r="H29" s="192">
        <v>4.0000000000000001E-3</v>
      </c>
      <c r="I29" s="198">
        <v>3.4</v>
      </c>
      <c r="J29" s="192"/>
      <c r="K29" s="192"/>
      <c r="L29" s="192">
        <v>1.2E-2</v>
      </c>
      <c r="M29" s="192"/>
      <c r="N29" s="192"/>
      <c r="O29" s="192">
        <v>25</v>
      </c>
    </row>
    <row r="30" spans="1:15" ht="66.75" customHeight="1" x14ac:dyDescent="0.2">
      <c r="A30" s="190" t="s">
        <v>149</v>
      </c>
      <c r="B30" s="17" t="s">
        <v>101</v>
      </c>
      <c r="C30" s="18" t="s">
        <v>102</v>
      </c>
      <c r="D30" s="192" t="s">
        <v>103</v>
      </c>
      <c r="E30" s="192">
        <v>2016</v>
      </c>
      <c r="F30" s="192">
        <v>157.74700000000001</v>
      </c>
      <c r="G30" s="192">
        <v>4</v>
      </c>
      <c r="H30" s="192">
        <v>5.9999999999999995E-4</v>
      </c>
      <c r="I30" s="198">
        <v>444.56099999999998</v>
      </c>
      <c r="J30" s="192"/>
      <c r="K30" s="192"/>
      <c r="L30" s="192">
        <v>2E-3</v>
      </c>
      <c r="M30" s="192"/>
      <c r="N30" s="192"/>
      <c r="O30" s="192">
        <v>25</v>
      </c>
    </row>
    <row r="31" spans="1:15" ht="37.5" customHeight="1" x14ac:dyDescent="0.2">
      <c r="A31" s="14"/>
      <c r="B31" s="196" t="s">
        <v>104</v>
      </c>
      <c r="C31" s="14"/>
      <c r="D31" s="14"/>
      <c r="E31" s="14">
        <v>2016</v>
      </c>
      <c r="F31" s="14">
        <f>F30+F29+F28+F27+F26+F25+F24+F23+F22+F21+F20+F19</f>
        <v>54521.859000000004</v>
      </c>
      <c r="G31" s="14">
        <v>4</v>
      </c>
      <c r="H31" s="14">
        <f>H30+H29+H28+H27+H26+H25+H24+H23+H22+H21+H20+H19</f>
        <v>0.18190000000000001</v>
      </c>
      <c r="I31" s="19">
        <f>I30+I29+I28+I27+I26+I25+I24+I23+I22+I21+I20+I19</f>
        <v>1372.6609999999998</v>
      </c>
      <c r="J31" s="14"/>
      <c r="K31" s="14"/>
      <c r="L31" s="14">
        <f>L30+L29+L28+L27+L26+L25+L24+L23+L22+L21+L20+L19</f>
        <v>0.57800000000000007</v>
      </c>
      <c r="M31" s="14"/>
      <c r="N31" s="14"/>
      <c r="O31" s="14"/>
    </row>
    <row r="32" spans="1:15" ht="27.75" customHeight="1" x14ac:dyDescent="0.2">
      <c r="A32" s="618" t="s">
        <v>12</v>
      </c>
      <c r="B32" s="618"/>
      <c r="C32" s="618"/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190"/>
      <c r="O32" s="190"/>
    </row>
    <row r="33" spans="1:17" ht="70.5" customHeight="1" x14ac:dyDescent="0.2">
      <c r="A33" s="194" t="s">
        <v>150</v>
      </c>
      <c r="B33" s="191" t="s">
        <v>217</v>
      </c>
      <c r="C33" s="192" t="s">
        <v>223</v>
      </c>
      <c r="D33" s="192" t="s">
        <v>143</v>
      </c>
      <c r="E33" s="192">
        <v>2016</v>
      </c>
      <c r="F33" s="195">
        <v>1487.76</v>
      </c>
      <c r="G33" s="195">
        <v>2</v>
      </c>
      <c r="H33" s="195">
        <v>1.4999999999999999E-2</v>
      </c>
      <c r="I33" s="151">
        <v>44.7</v>
      </c>
      <c r="J33" s="190"/>
      <c r="K33" s="190"/>
      <c r="L33" s="195">
        <v>4.4999999999999998E-2</v>
      </c>
      <c r="M33" s="195" t="s">
        <v>69</v>
      </c>
      <c r="N33" s="195">
        <v>44.7</v>
      </c>
      <c r="O33" s="195">
        <v>33</v>
      </c>
    </row>
    <row r="34" spans="1:17" ht="65.25" customHeight="1" x14ac:dyDescent="0.2">
      <c r="A34" s="222" t="s">
        <v>151</v>
      </c>
      <c r="B34" s="191" t="s">
        <v>219</v>
      </c>
      <c r="C34" s="192" t="s">
        <v>223</v>
      </c>
      <c r="D34" s="192" t="s">
        <v>143</v>
      </c>
      <c r="E34" s="192">
        <v>2016</v>
      </c>
      <c r="F34" s="195">
        <v>1170.269</v>
      </c>
      <c r="G34" s="195">
        <v>2</v>
      </c>
      <c r="H34" s="195">
        <v>1.9E-2</v>
      </c>
      <c r="I34" s="151">
        <v>59.4</v>
      </c>
      <c r="J34" s="190"/>
      <c r="K34" s="190"/>
      <c r="L34" s="195">
        <v>0.06</v>
      </c>
      <c r="M34" s="195" t="s">
        <v>69</v>
      </c>
      <c r="N34" s="195">
        <v>59.4</v>
      </c>
      <c r="O34" s="195">
        <v>20</v>
      </c>
    </row>
    <row r="35" spans="1:17" ht="60.75" customHeight="1" x14ac:dyDescent="0.2">
      <c r="A35" s="222" t="s">
        <v>152</v>
      </c>
      <c r="B35" s="191" t="s">
        <v>220</v>
      </c>
      <c r="C35" s="192" t="s">
        <v>224</v>
      </c>
      <c r="D35" s="192" t="s">
        <v>143</v>
      </c>
      <c r="E35" s="192">
        <v>2016</v>
      </c>
      <c r="F35" s="195">
        <v>987.904</v>
      </c>
      <c r="G35" s="195">
        <v>2</v>
      </c>
      <c r="H35" s="195">
        <v>1.9E-2</v>
      </c>
      <c r="I35" s="151">
        <v>58.3</v>
      </c>
      <c r="J35" s="190"/>
      <c r="K35" s="190"/>
      <c r="L35" s="195">
        <v>5.8999999999999997E-2</v>
      </c>
      <c r="M35" s="195" t="s">
        <v>69</v>
      </c>
      <c r="N35" s="195">
        <v>58.3</v>
      </c>
      <c r="O35" s="195">
        <v>17</v>
      </c>
    </row>
    <row r="36" spans="1:17" ht="87" customHeight="1" x14ac:dyDescent="0.2">
      <c r="A36" s="222" t="s">
        <v>153</v>
      </c>
      <c r="B36" s="191" t="s">
        <v>222</v>
      </c>
      <c r="C36" s="192" t="s">
        <v>223</v>
      </c>
      <c r="D36" s="192" t="s">
        <v>143</v>
      </c>
      <c r="E36" s="192">
        <v>2016</v>
      </c>
      <c r="F36" s="195">
        <v>1270.039</v>
      </c>
      <c r="G36" s="195">
        <v>2</v>
      </c>
      <c r="H36" s="195">
        <v>7.0000000000000001E-3</v>
      </c>
      <c r="I36" s="151">
        <v>21.779</v>
      </c>
      <c r="J36" s="190"/>
      <c r="K36" s="190"/>
      <c r="L36" s="150">
        <v>2.1899999999999999E-2</v>
      </c>
      <c r="M36" s="195" t="s">
        <v>69</v>
      </c>
      <c r="N36" s="195">
        <v>21.8</v>
      </c>
      <c r="O36" s="195">
        <v>58</v>
      </c>
    </row>
    <row r="37" spans="1:17" ht="70.5" customHeight="1" x14ac:dyDescent="0.2">
      <c r="A37" s="222" t="s">
        <v>154</v>
      </c>
      <c r="B37" s="191" t="s">
        <v>218</v>
      </c>
      <c r="C37" s="192" t="s">
        <v>223</v>
      </c>
      <c r="D37" s="192" t="s">
        <v>143</v>
      </c>
      <c r="E37" s="192">
        <v>2016</v>
      </c>
      <c r="F37" s="195">
        <v>1311.722</v>
      </c>
      <c r="G37" s="195">
        <v>2</v>
      </c>
      <c r="H37" s="195" t="s">
        <v>69</v>
      </c>
      <c r="I37" s="152" t="s">
        <v>69</v>
      </c>
      <c r="J37" s="190"/>
      <c r="K37" s="190"/>
      <c r="L37" s="195" t="s">
        <v>69</v>
      </c>
      <c r="M37" s="195" t="s">
        <v>69</v>
      </c>
      <c r="N37" s="195" t="s">
        <v>69</v>
      </c>
      <c r="O37" s="195" t="s">
        <v>69</v>
      </c>
    </row>
    <row r="38" spans="1:17" ht="66" customHeight="1" x14ac:dyDescent="0.2">
      <c r="A38" s="222" t="s">
        <v>155</v>
      </c>
      <c r="B38" s="191" t="s">
        <v>221</v>
      </c>
      <c r="C38" s="192" t="s">
        <v>225</v>
      </c>
      <c r="D38" s="192" t="s">
        <v>143</v>
      </c>
      <c r="E38" s="192">
        <v>2016</v>
      </c>
      <c r="F38" s="198">
        <v>1482</v>
      </c>
      <c r="G38" s="195">
        <v>2</v>
      </c>
      <c r="H38" s="195">
        <v>4.0000000000000001E-3</v>
      </c>
      <c r="I38" s="151">
        <v>10.836</v>
      </c>
      <c r="J38" s="192"/>
      <c r="K38" s="192"/>
      <c r="L38" s="195">
        <v>1.0999999999999999E-2</v>
      </c>
      <c r="M38" s="195" t="s">
        <v>69</v>
      </c>
      <c r="N38" s="195">
        <v>10.8</v>
      </c>
      <c r="O38" s="150">
        <v>137</v>
      </c>
    </row>
    <row r="39" spans="1:17" ht="52.5" customHeight="1" x14ac:dyDescent="0.2">
      <c r="A39" s="158"/>
      <c r="B39" s="12" t="s">
        <v>89</v>
      </c>
      <c r="C39" s="11"/>
      <c r="D39" s="218"/>
      <c r="E39" s="11">
        <v>2016</v>
      </c>
      <c r="F39" s="153">
        <f>F38+F37+F36+F35+F34+F33</f>
        <v>7709.6939999999995</v>
      </c>
      <c r="G39" s="159">
        <v>2</v>
      </c>
      <c r="H39" s="154">
        <f>H33+H34+H35+H36+H38</f>
        <v>6.4000000000000001E-2</v>
      </c>
      <c r="I39" s="155">
        <f>I38+I36+I35+I34+I33</f>
        <v>195.01499999999999</v>
      </c>
      <c r="J39" s="156"/>
      <c r="K39" s="156"/>
      <c r="L39" s="154">
        <f>L38+L36+L35+L34+L33</f>
        <v>0.19689999999999996</v>
      </c>
      <c r="M39" s="154"/>
      <c r="N39" s="153">
        <f>N38+N36+N35+N34+N33</f>
        <v>195</v>
      </c>
      <c r="O39" s="157"/>
    </row>
    <row r="40" spans="1:17" ht="48.75" customHeight="1" x14ac:dyDescent="0.2">
      <c r="A40" s="190" t="s">
        <v>156</v>
      </c>
      <c r="B40" s="75" t="s">
        <v>106</v>
      </c>
      <c r="C40" s="18" t="s">
        <v>110</v>
      </c>
      <c r="D40" s="74" t="s">
        <v>105</v>
      </c>
      <c r="E40" s="192">
        <v>2016</v>
      </c>
      <c r="F40" s="25">
        <v>196.6</v>
      </c>
      <c r="G40" s="25">
        <v>3</v>
      </c>
      <c r="H40" s="84">
        <v>1.0999999999999999E-2</v>
      </c>
      <c r="I40" s="23">
        <v>40.72</v>
      </c>
      <c r="J40" s="24">
        <v>0.01</v>
      </c>
      <c r="K40" s="24"/>
      <c r="L40" s="24"/>
      <c r="M40" s="24"/>
      <c r="N40" s="24"/>
      <c r="O40" s="24"/>
    </row>
    <row r="41" spans="1:17" ht="55.5" customHeight="1" x14ac:dyDescent="0.2">
      <c r="A41" s="190" t="s">
        <v>157</v>
      </c>
      <c r="B41" s="21" t="s">
        <v>107</v>
      </c>
      <c r="C41" s="18" t="s">
        <v>110</v>
      </c>
      <c r="D41" s="74" t="s">
        <v>105</v>
      </c>
      <c r="E41" s="192">
        <v>2016</v>
      </c>
      <c r="F41" s="25">
        <v>41.12</v>
      </c>
      <c r="G41" s="25">
        <v>3</v>
      </c>
      <c r="H41" s="24">
        <v>2.8999999999999998E-3</v>
      </c>
      <c r="I41" s="23">
        <v>16.577000000000002</v>
      </c>
      <c r="J41" s="24"/>
      <c r="K41" s="24"/>
      <c r="L41" s="24">
        <v>9.1000000000000004E-3</v>
      </c>
      <c r="M41" s="24"/>
      <c r="N41" s="24"/>
      <c r="O41" s="24"/>
    </row>
    <row r="42" spans="1:17" ht="114" customHeight="1" x14ac:dyDescent="0.25">
      <c r="A42" s="190" t="s">
        <v>158</v>
      </c>
      <c r="B42" s="75" t="s">
        <v>108</v>
      </c>
      <c r="C42" s="18" t="s">
        <v>110</v>
      </c>
      <c r="D42" s="22" t="s">
        <v>181</v>
      </c>
      <c r="E42" s="192">
        <v>2016</v>
      </c>
      <c r="F42" s="25">
        <v>3501.37</v>
      </c>
      <c r="G42" s="25">
        <v>4</v>
      </c>
      <c r="H42" s="24">
        <v>0.23100000000000001</v>
      </c>
      <c r="I42" s="23">
        <v>1430.7</v>
      </c>
      <c r="J42" s="24">
        <v>0.20100000000000001</v>
      </c>
      <c r="K42" s="24"/>
      <c r="L42" s="24"/>
      <c r="M42" s="24"/>
      <c r="N42" s="24"/>
      <c r="O42" s="24"/>
    </row>
    <row r="43" spans="1:17" ht="90.75" customHeight="1" x14ac:dyDescent="0.2">
      <c r="A43" s="119" t="s">
        <v>159</v>
      </c>
      <c r="B43" s="35" t="s">
        <v>109</v>
      </c>
      <c r="C43" s="18" t="s">
        <v>110</v>
      </c>
      <c r="D43" s="20" t="s">
        <v>181</v>
      </c>
      <c r="E43" s="192">
        <v>2016</v>
      </c>
      <c r="F43" s="26">
        <v>2720</v>
      </c>
      <c r="G43" s="25">
        <v>4</v>
      </c>
      <c r="H43" s="23">
        <v>0.67500000000000004</v>
      </c>
      <c r="I43" s="23">
        <v>4230.1440000000002</v>
      </c>
      <c r="J43" s="24">
        <v>0.58799999999999997</v>
      </c>
      <c r="K43" s="24"/>
      <c r="L43" s="24"/>
      <c r="M43" s="24"/>
      <c r="N43" s="24"/>
      <c r="O43" s="24"/>
    </row>
    <row r="44" spans="1:17" ht="66" customHeight="1" x14ac:dyDescent="0.2">
      <c r="A44" s="11"/>
      <c r="B44" s="12" t="s">
        <v>89</v>
      </c>
      <c r="C44" s="164"/>
      <c r="D44" s="165"/>
      <c r="E44" s="11">
        <v>2016</v>
      </c>
      <c r="F44" s="165" t="s">
        <v>259</v>
      </c>
      <c r="G44" s="164" t="s">
        <v>258</v>
      </c>
      <c r="H44" s="219">
        <f>H43+H42+H41+H40</f>
        <v>0.91990000000000005</v>
      </c>
      <c r="I44" s="219">
        <f>I43+I42+I41+I40</f>
        <v>5718.1410000000005</v>
      </c>
      <c r="J44" s="220">
        <f>J43+J42+J40</f>
        <v>0.79899999999999993</v>
      </c>
      <c r="K44" s="220"/>
      <c r="L44" s="220">
        <f>L41</f>
        <v>9.1000000000000004E-3</v>
      </c>
      <c r="M44" s="220"/>
      <c r="N44" s="220"/>
      <c r="O44" s="220"/>
    </row>
    <row r="45" spans="1:17" ht="78" customHeight="1" x14ac:dyDescent="0.2">
      <c r="A45" s="612" t="s">
        <v>160</v>
      </c>
      <c r="B45" s="160" t="s">
        <v>228</v>
      </c>
      <c r="C45" s="18" t="s">
        <v>229</v>
      </c>
      <c r="D45" s="18" t="s">
        <v>226</v>
      </c>
      <c r="E45" s="192">
        <v>2016</v>
      </c>
      <c r="F45" s="161">
        <v>26.8</v>
      </c>
      <c r="G45" s="18">
        <v>2</v>
      </c>
      <c r="H45" s="170">
        <v>3.3799999999999997E-2</v>
      </c>
      <c r="I45" s="162">
        <v>82</v>
      </c>
      <c r="J45" s="84"/>
      <c r="K45" s="84"/>
      <c r="L45" s="170">
        <v>0.1038</v>
      </c>
      <c r="M45" s="84"/>
      <c r="N45" s="84"/>
      <c r="O45" s="163">
        <v>1</v>
      </c>
      <c r="P45" s="221"/>
      <c r="Q45" s="221"/>
    </row>
    <row r="46" spans="1:17" ht="33" customHeight="1" x14ac:dyDescent="0.2">
      <c r="A46" s="612"/>
      <c r="B46" s="160" t="s">
        <v>227</v>
      </c>
      <c r="C46" s="18" t="s">
        <v>229</v>
      </c>
      <c r="D46" s="18" t="s">
        <v>226</v>
      </c>
      <c r="E46" s="192">
        <v>2017</v>
      </c>
      <c r="F46" s="161">
        <v>5.4</v>
      </c>
      <c r="G46" s="18">
        <v>2</v>
      </c>
      <c r="H46" s="170">
        <v>5.6000000000000001E-2</v>
      </c>
      <c r="I46" s="162">
        <v>13.6</v>
      </c>
      <c r="J46" s="84"/>
      <c r="K46" s="84"/>
      <c r="L46" s="170">
        <v>1.7299999999999999E-2</v>
      </c>
      <c r="M46" s="84"/>
      <c r="N46" s="84"/>
      <c r="O46" s="163">
        <v>1</v>
      </c>
    </row>
    <row r="47" spans="1:17" ht="33" customHeight="1" x14ac:dyDescent="0.2">
      <c r="A47" s="612"/>
      <c r="B47" s="160" t="s">
        <v>227</v>
      </c>
      <c r="C47" s="18" t="s">
        <v>229</v>
      </c>
      <c r="D47" s="18" t="s">
        <v>226</v>
      </c>
      <c r="E47" s="192">
        <v>2018</v>
      </c>
      <c r="F47" s="161">
        <v>6.4</v>
      </c>
      <c r="G47" s="18">
        <v>2</v>
      </c>
      <c r="H47" s="170">
        <v>5.6000000000000001E-2</v>
      </c>
      <c r="I47" s="162">
        <v>13.6</v>
      </c>
      <c r="J47" s="84"/>
      <c r="K47" s="84"/>
      <c r="L47" s="170">
        <v>1.7299999999999999E-2</v>
      </c>
      <c r="M47" s="84"/>
      <c r="N47" s="84"/>
      <c r="O47" s="163">
        <v>1</v>
      </c>
    </row>
    <row r="48" spans="1:17" ht="33" customHeight="1" x14ac:dyDescent="0.2">
      <c r="A48" s="612"/>
      <c r="B48" s="160" t="s">
        <v>227</v>
      </c>
      <c r="C48" s="18" t="s">
        <v>229</v>
      </c>
      <c r="D48" s="18" t="s">
        <v>226</v>
      </c>
      <c r="E48" s="192">
        <v>2019</v>
      </c>
      <c r="F48" s="161">
        <v>7.7</v>
      </c>
      <c r="G48" s="18">
        <v>2</v>
      </c>
      <c r="H48" s="170">
        <v>5.6000000000000001E-2</v>
      </c>
      <c r="I48" s="162">
        <v>13.6</v>
      </c>
      <c r="J48" s="84"/>
      <c r="K48" s="84"/>
      <c r="L48" s="170">
        <v>1.7299999999999999E-2</v>
      </c>
      <c r="M48" s="84"/>
      <c r="N48" s="84"/>
      <c r="O48" s="163">
        <v>1</v>
      </c>
    </row>
    <row r="49" spans="1:15" ht="33" customHeight="1" x14ac:dyDescent="0.2">
      <c r="A49" s="613"/>
      <c r="B49" s="160" t="s">
        <v>227</v>
      </c>
      <c r="C49" s="18" t="s">
        <v>230</v>
      </c>
      <c r="D49" s="18" t="s">
        <v>226</v>
      </c>
      <c r="E49" s="192">
        <v>2020</v>
      </c>
      <c r="F49" s="161">
        <v>9.3000000000000007</v>
      </c>
      <c r="G49" s="18">
        <v>2</v>
      </c>
      <c r="H49" s="170">
        <v>5.6000000000000001E-2</v>
      </c>
      <c r="I49" s="162">
        <v>13.6</v>
      </c>
      <c r="J49" s="84"/>
      <c r="K49" s="84"/>
      <c r="L49" s="170">
        <v>1.7299999999999999E-2</v>
      </c>
      <c r="M49" s="84"/>
      <c r="N49" s="84"/>
      <c r="O49" s="163">
        <v>1</v>
      </c>
    </row>
    <row r="50" spans="1:15" ht="35.25" customHeight="1" x14ac:dyDescent="0.2">
      <c r="A50" s="11"/>
      <c r="B50" s="12" t="s">
        <v>89</v>
      </c>
      <c r="C50" s="164"/>
      <c r="D50" s="164"/>
      <c r="E50" s="11" t="s">
        <v>128</v>
      </c>
      <c r="F50" s="165">
        <v>55.6</v>
      </c>
      <c r="G50" s="164">
        <v>2</v>
      </c>
      <c r="H50" s="169">
        <f>H49+H48+H47+H46+H45</f>
        <v>0.25780000000000003</v>
      </c>
      <c r="I50" s="166">
        <v>136.4</v>
      </c>
      <c r="J50" s="167"/>
      <c r="K50" s="167"/>
      <c r="L50" s="169">
        <f>L49+L48+L47+L46+L45</f>
        <v>0.17299999999999999</v>
      </c>
      <c r="M50" s="167"/>
      <c r="N50" s="167"/>
      <c r="O50" s="168">
        <v>5</v>
      </c>
    </row>
    <row r="51" spans="1:15" ht="77.25" customHeight="1" x14ac:dyDescent="0.25">
      <c r="A51" s="41"/>
      <c r="B51" s="228" t="s">
        <v>203</v>
      </c>
      <c r="C51" s="41"/>
      <c r="D51" s="42"/>
      <c r="E51" s="38" t="s">
        <v>144</v>
      </c>
      <c r="F51" s="38" t="s">
        <v>261</v>
      </c>
      <c r="G51" s="38" t="s">
        <v>231</v>
      </c>
      <c r="H51" s="213">
        <f>H50+H44+H39+H31+H17+H11</f>
        <v>6.8596000000000004</v>
      </c>
      <c r="I51" s="39">
        <f>I50+I44+I39+I31+I17+I11</f>
        <v>32458.617000000002</v>
      </c>
      <c r="J51" s="40">
        <f>J50+J44+J39+J31+J17+J11</f>
        <v>5.4689499999999995</v>
      </c>
      <c r="K51" s="41"/>
      <c r="L51" s="213">
        <f>L50+L44+L39+L31+L17+L11</f>
        <v>0.95700000000000007</v>
      </c>
      <c r="M51" s="38">
        <f>M50+M44+M39+M31+M17+M11</f>
        <v>0.8</v>
      </c>
      <c r="N51" s="41"/>
      <c r="O51" s="41"/>
    </row>
    <row r="53" spans="1:15" ht="15.75" x14ac:dyDescent="0.25">
      <c r="A53" s="50"/>
      <c r="B53" s="53" t="s">
        <v>22</v>
      </c>
      <c r="C53" s="50"/>
      <c r="D53" s="50"/>
      <c r="E53" s="51"/>
      <c r="F53" s="52"/>
      <c r="G53" s="52"/>
      <c r="H53" s="52"/>
      <c r="I53" s="52"/>
      <c r="J53" s="52"/>
      <c r="K53" s="52"/>
      <c r="L53" s="52"/>
      <c r="M53" s="52"/>
      <c r="N53" s="52"/>
      <c r="O53" s="52"/>
    </row>
    <row r="54" spans="1:15" ht="57.75" customHeight="1" x14ac:dyDescent="0.2">
      <c r="A54" s="50"/>
      <c r="B54" s="614" t="s">
        <v>194</v>
      </c>
      <c r="C54" s="614"/>
      <c r="D54" s="614"/>
      <c r="E54" s="614"/>
      <c r="F54" s="614"/>
      <c r="G54" s="614"/>
      <c r="H54" s="614"/>
      <c r="I54" s="614"/>
      <c r="J54" s="614"/>
      <c r="K54" s="614"/>
      <c r="L54" s="614"/>
      <c r="M54" s="614"/>
      <c r="N54" s="144"/>
      <c r="O54" s="144"/>
    </row>
    <row r="57" spans="1:15" ht="37.5" customHeight="1" x14ac:dyDescent="0.2">
      <c r="G57" s="610"/>
      <c r="H57" s="610"/>
    </row>
    <row r="58" spans="1:15" ht="40.5" customHeight="1" x14ac:dyDescent="0.2">
      <c r="G58" s="611"/>
      <c r="H58" s="611"/>
    </row>
    <row r="60" spans="1:15" x14ac:dyDescent="0.2">
      <c r="G60" s="221"/>
    </row>
    <row r="64" spans="1:15" ht="31.5" customHeight="1" x14ac:dyDescent="0.2">
      <c r="G64" s="221"/>
    </row>
  </sheetData>
  <mergeCells count="23">
    <mergeCell ref="G57:H57"/>
    <mergeCell ref="G58:H58"/>
    <mergeCell ref="A45:A49"/>
    <mergeCell ref="B54:M54"/>
    <mergeCell ref="A8:M8"/>
    <mergeCell ref="A32:M32"/>
    <mergeCell ref="A18:M18"/>
    <mergeCell ref="A9:M9"/>
    <mergeCell ref="A12:O12"/>
    <mergeCell ref="M1:O1"/>
    <mergeCell ref="A2:M2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H4:N4"/>
    <mergeCell ref="J5:N5"/>
    <mergeCell ref="O4:O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opLeftCell="A73" zoomScale="91" zoomScaleNormal="91" workbookViewId="0">
      <selection activeCell="H83" sqref="H83"/>
    </sheetView>
  </sheetViews>
  <sheetFormatPr defaultRowHeight="12.75" x14ac:dyDescent="0.2"/>
  <cols>
    <col min="1" max="1" width="4.42578125" customWidth="1"/>
    <col min="2" max="2" width="32.85546875" customWidth="1"/>
    <col min="3" max="3" width="22" customWidth="1"/>
    <col min="4" max="4" width="13" customWidth="1"/>
    <col min="6" max="6" width="12.5703125" customWidth="1"/>
    <col min="8" max="8" width="12.5703125" bestFit="1" customWidth="1"/>
    <col min="12" max="12" width="9.5703125" bestFit="1" customWidth="1"/>
    <col min="13" max="15" width="12.28515625" customWidth="1"/>
  </cols>
  <sheetData>
    <row r="1" spans="1:15" ht="14.2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619" t="s">
        <v>185</v>
      </c>
      <c r="M1" s="619"/>
      <c r="N1" s="619"/>
      <c r="O1" s="619"/>
    </row>
    <row r="2" spans="1:15" ht="18.75" x14ac:dyDescent="0.3">
      <c r="A2" s="591" t="s">
        <v>197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145"/>
      <c r="O2" s="145"/>
    </row>
    <row r="3" spans="1:15" ht="15.75" customHeight="1" x14ac:dyDescent="0.25">
      <c r="A3" s="656" t="s">
        <v>0</v>
      </c>
      <c r="B3" s="656" t="s">
        <v>21</v>
      </c>
      <c r="C3" s="656" t="s">
        <v>14</v>
      </c>
      <c r="D3" s="656" t="s">
        <v>114</v>
      </c>
      <c r="E3" s="663" t="s">
        <v>113</v>
      </c>
      <c r="F3" s="656" t="s">
        <v>18</v>
      </c>
      <c r="G3" s="656" t="s">
        <v>20</v>
      </c>
      <c r="H3" s="184" t="s">
        <v>17</v>
      </c>
      <c r="I3" s="184"/>
      <c r="J3" s="184"/>
      <c r="K3" s="184"/>
      <c r="L3" s="184"/>
      <c r="M3" s="184"/>
      <c r="N3" s="184"/>
      <c r="O3" s="656" t="s">
        <v>232</v>
      </c>
    </row>
    <row r="4" spans="1:15" ht="15.75" customHeight="1" x14ac:dyDescent="0.2">
      <c r="A4" s="656"/>
      <c r="B4" s="656"/>
      <c r="C4" s="682"/>
      <c r="D4" s="656"/>
      <c r="E4" s="663"/>
      <c r="F4" s="656"/>
      <c r="G4" s="656"/>
      <c r="H4" s="656" t="s">
        <v>256</v>
      </c>
      <c r="I4" s="656" t="s">
        <v>16</v>
      </c>
      <c r="J4" s="207" t="s">
        <v>1</v>
      </c>
      <c r="K4" s="207"/>
      <c r="L4" s="207"/>
      <c r="M4" s="593"/>
      <c r="N4" s="593"/>
      <c r="O4" s="656"/>
    </row>
    <row r="5" spans="1:15" ht="63" x14ac:dyDescent="0.2">
      <c r="A5" s="656"/>
      <c r="B5" s="656"/>
      <c r="C5" s="682"/>
      <c r="D5" s="656"/>
      <c r="E5" s="663"/>
      <c r="F5" s="656"/>
      <c r="G5" s="656"/>
      <c r="H5" s="656"/>
      <c r="I5" s="682"/>
      <c r="J5" s="182" t="s">
        <v>2</v>
      </c>
      <c r="K5" s="182" t="s">
        <v>3</v>
      </c>
      <c r="L5" s="182" t="s">
        <v>4</v>
      </c>
      <c r="M5" s="182" t="s">
        <v>5</v>
      </c>
      <c r="N5" s="182" t="s">
        <v>233</v>
      </c>
      <c r="O5" s="656"/>
    </row>
    <row r="6" spans="1:15" ht="15.75" x14ac:dyDescent="0.25">
      <c r="A6" s="120" t="s">
        <v>6</v>
      </c>
      <c r="B6" s="120" t="s">
        <v>7</v>
      </c>
      <c r="C6" s="120" t="s">
        <v>8</v>
      </c>
      <c r="D6" s="100"/>
      <c r="E6" s="120" t="s">
        <v>9</v>
      </c>
      <c r="F6" s="120">
        <v>1</v>
      </c>
      <c r="G6" s="120">
        <v>2</v>
      </c>
      <c r="H6" s="120">
        <v>3</v>
      </c>
      <c r="I6" s="99">
        <v>4</v>
      </c>
      <c r="J6" s="120">
        <v>5</v>
      </c>
      <c r="K6" s="120">
        <v>7</v>
      </c>
      <c r="L6" s="120">
        <v>8</v>
      </c>
      <c r="M6" s="120">
        <v>9</v>
      </c>
      <c r="N6" s="172"/>
      <c r="O6" s="147"/>
    </row>
    <row r="7" spans="1:15" ht="17.25" customHeight="1" x14ac:dyDescent="0.2">
      <c r="A7" s="657" t="s">
        <v>15</v>
      </c>
      <c r="B7" s="658"/>
      <c r="C7" s="658"/>
      <c r="D7" s="658"/>
      <c r="E7" s="658"/>
      <c r="F7" s="658"/>
      <c r="G7" s="658"/>
      <c r="H7" s="658"/>
      <c r="I7" s="658"/>
      <c r="J7" s="658"/>
      <c r="K7" s="658"/>
      <c r="L7" s="658"/>
      <c r="M7" s="658"/>
      <c r="N7" s="658"/>
      <c r="O7" s="659"/>
    </row>
    <row r="8" spans="1:15" ht="15" x14ac:dyDescent="0.2">
      <c r="A8" s="618" t="s">
        <v>24</v>
      </c>
      <c r="B8" s="655" t="s">
        <v>234</v>
      </c>
      <c r="C8" s="653" t="s">
        <v>39</v>
      </c>
      <c r="D8" s="653" t="s">
        <v>115</v>
      </c>
      <c r="E8" s="654">
        <v>2016</v>
      </c>
      <c r="F8" s="103">
        <v>7309.6139999999996</v>
      </c>
      <c r="G8" s="104">
        <v>1</v>
      </c>
      <c r="H8" s="103"/>
      <c r="I8" s="103"/>
      <c r="J8" s="103"/>
      <c r="K8" s="103"/>
      <c r="L8" s="103"/>
      <c r="M8" s="103"/>
      <c r="N8" s="623">
        <v>11.9</v>
      </c>
      <c r="O8" s="620">
        <v>7</v>
      </c>
    </row>
    <row r="9" spans="1:15" ht="15" x14ac:dyDescent="0.2">
      <c r="A9" s="618"/>
      <c r="B9" s="655"/>
      <c r="C9" s="653"/>
      <c r="D9" s="653"/>
      <c r="E9" s="654"/>
      <c r="F9" s="103">
        <v>812.17899999999997</v>
      </c>
      <c r="G9" s="104">
        <v>2</v>
      </c>
      <c r="H9" s="103"/>
      <c r="I9" s="103"/>
      <c r="J9" s="103"/>
      <c r="K9" s="103"/>
      <c r="L9" s="103"/>
      <c r="M9" s="103"/>
      <c r="N9" s="624"/>
      <c r="O9" s="621"/>
    </row>
    <row r="10" spans="1:15" ht="48" customHeight="1" x14ac:dyDescent="0.2">
      <c r="A10" s="618"/>
      <c r="B10" s="655"/>
      <c r="C10" s="653"/>
      <c r="D10" s="653"/>
      <c r="E10" s="654"/>
      <c r="F10" s="122">
        <v>8121.7929999999997</v>
      </c>
      <c r="G10" s="123">
        <v>5</v>
      </c>
      <c r="H10" s="122">
        <v>1E-3</v>
      </c>
      <c r="I10" s="122">
        <v>11.91</v>
      </c>
      <c r="J10" s="122"/>
      <c r="K10" s="122"/>
      <c r="L10" s="122"/>
      <c r="M10" s="122">
        <v>6.0000000000000001E-3</v>
      </c>
      <c r="N10" s="625"/>
      <c r="O10" s="622"/>
    </row>
    <row r="11" spans="1:15" ht="15" x14ac:dyDescent="0.2">
      <c r="A11" s="618" t="s">
        <v>26</v>
      </c>
      <c r="B11" s="655" t="s">
        <v>235</v>
      </c>
      <c r="C11" s="653" t="s">
        <v>43</v>
      </c>
      <c r="D11" s="653" t="s">
        <v>115</v>
      </c>
      <c r="E11" s="654">
        <v>2016</v>
      </c>
      <c r="F11" s="103">
        <v>7335.96</v>
      </c>
      <c r="G11" s="104">
        <v>1</v>
      </c>
      <c r="H11" s="103"/>
      <c r="I11" s="103"/>
      <c r="J11" s="103"/>
      <c r="K11" s="103"/>
      <c r="L11" s="103"/>
      <c r="M11" s="103"/>
      <c r="N11" s="623">
        <v>13.89</v>
      </c>
      <c r="O11" s="620">
        <v>7</v>
      </c>
    </row>
    <row r="12" spans="1:15" ht="15" x14ac:dyDescent="0.2">
      <c r="A12" s="618"/>
      <c r="B12" s="655"/>
      <c r="C12" s="653"/>
      <c r="D12" s="653"/>
      <c r="E12" s="654"/>
      <c r="F12" s="103">
        <v>815.10400000000004</v>
      </c>
      <c r="G12" s="104">
        <v>2</v>
      </c>
      <c r="H12" s="103"/>
      <c r="I12" s="103"/>
      <c r="J12" s="103"/>
      <c r="K12" s="103"/>
      <c r="L12" s="103"/>
      <c r="M12" s="103"/>
      <c r="N12" s="624"/>
      <c r="O12" s="621"/>
    </row>
    <row r="13" spans="1:15" ht="48" customHeight="1" x14ac:dyDescent="0.2">
      <c r="A13" s="618"/>
      <c r="B13" s="655"/>
      <c r="C13" s="653"/>
      <c r="D13" s="653"/>
      <c r="E13" s="654"/>
      <c r="F13" s="122">
        <v>8151.0640000000003</v>
      </c>
      <c r="G13" s="123">
        <v>5</v>
      </c>
      <c r="H13" s="122">
        <v>1E-3</v>
      </c>
      <c r="I13" s="122">
        <v>13.89</v>
      </c>
      <c r="J13" s="122"/>
      <c r="K13" s="122"/>
      <c r="L13" s="122"/>
      <c r="M13" s="122">
        <v>7.0000000000000001E-3</v>
      </c>
      <c r="N13" s="625"/>
      <c r="O13" s="622"/>
    </row>
    <row r="14" spans="1:15" ht="15" x14ac:dyDescent="0.2">
      <c r="A14" s="618" t="s">
        <v>28</v>
      </c>
      <c r="B14" s="655" t="s">
        <v>236</v>
      </c>
      <c r="C14" s="653" t="s">
        <v>44</v>
      </c>
      <c r="D14" s="653" t="s">
        <v>115</v>
      </c>
      <c r="E14" s="654">
        <v>2016</v>
      </c>
      <c r="F14" s="103">
        <v>8314.2559999999994</v>
      </c>
      <c r="G14" s="104">
        <v>1</v>
      </c>
      <c r="H14" s="103"/>
      <c r="I14" s="103"/>
      <c r="J14" s="103"/>
      <c r="K14" s="103"/>
      <c r="L14" s="103"/>
      <c r="M14" s="103"/>
      <c r="N14" s="623">
        <v>18.100000000000001</v>
      </c>
      <c r="O14" s="620">
        <v>8</v>
      </c>
    </row>
    <row r="15" spans="1:15" ht="15" x14ac:dyDescent="0.2">
      <c r="A15" s="618"/>
      <c r="B15" s="655"/>
      <c r="C15" s="653"/>
      <c r="D15" s="653"/>
      <c r="E15" s="654"/>
      <c r="F15" s="103">
        <v>923.80600000000004</v>
      </c>
      <c r="G15" s="104">
        <v>2</v>
      </c>
      <c r="H15" s="103"/>
      <c r="I15" s="103"/>
      <c r="J15" s="103"/>
      <c r="K15" s="103"/>
      <c r="L15" s="103"/>
      <c r="M15" s="103"/>
      <c r="N15" s="624"/>
      <c r="O15" s="621"/>
    </row>
    <row r="16" spans="1:15" ht="46.5" customHeight="1" x14ac:dyDescent="0.2">
      <c r="A16" s="618"/>
      <c r="B16" s="655"/>
      <c r="C16" s="653"/>
      <c r="D16" s="653"/>
      <c r="E16" s="654"/>
      <c r="F16" s="122">
        <v>9238.0619999999999</v>
      </c>
      <c r="G16" s="123">
        <v>5</v>
      </c>
      <c r="H16" s="122">
        <v>1.9E-3</v>
      </c>
      <c r="I16" s="122">
        <v>18.100000000000001</v>
      </c>
      <c r="J16" s="122"/>
      <c r="K16" s="122"/>
      <c r="L16" s="122"/>
      <c r="M16" s="122">
        <v>1.0999999999999999E-2</v>
      </c>
      <c r="N16" s="625"/>
      <c r="O16" s="622"/>
    </row>
    <row r="17" spans="1:15" ht="15" x14ac:dyDescent="0.2">
      <c r="A17" s="618" t="s">
        <v>30</v>
      </c>
      <c r="B17" s="655" t="s">
        <v>237</v>
      </c>
      <c r="C17" s="653" t="s">
        <v>40</v>
      </c>
      <c r="D17" s="653" t="s">
        <v>115</v>
      </c>
      <c r="E17" s="650">
        <v>2017</v>
      </c>
      <c r="F17" s="103">
        <v>8100</v>
      </c>
      <c r="G17" s="104">
        <v>1</v>
      </c>
      <c r="H17" s="103"/>
      <c r="I17" s="103"/>
      <c r="J17" s="103"/>
      <c r="K17" s="103"/>
      <c r="L17" s="103"/>
      <c r="M17" s="103"/>
      <c r="N17" s="623">
        <v>16.45</v>
      </c>
      <c r="O17" s="620">
        <v>9</v>
      </c>
    </row>
    <row r="18" spans="1:15" ht="15" x14ac:dyDescent="0.2">
      <c r="A18" s="618"/>
      <c r="B18" s="655"/>
      <c r="C18" s="653"/>
      <c r="D18" s="653"/>
      <c r="E18" s="650"/>
      <c r="F18" s="103">
        <v>900</v>
      </c>
      <c r="G18" s="104">
        <v>2</v>
      </c>
      <c r="H18" s="103"/>
      <c r="I18" s="103"/>
      <c r="J18" s="103"/>
      <c r="K18" s="103"/>
      <c r="L18" s="103"/>
      <c r="M18" s="103"/>
      <c r="N18" s="624"/>
      <c r="O18" s="621"/>
    </row>
    <row r="19" spans="1:15" ht="50.25" customHeight="1" x14ac:dyDescent="0.2">
      <c r="A19" s="618"/>
      <c r="B19" s="655"/>
      <c r="C19" s="653"/>
      <c r="D19" s="653"/>
      <c r="E19" s="650"/>
      <c r="F19" s="122">
        <v>9000</v>
      </c>
      <c r="G19" s="123">
        <v>5</v>
      </c>
      <c r="H19" s="122">
        <v>1.8E-3</v>
      </c>
      <c r="I19" s="122">
        <v>16.45</v>
      </c>
      <c r="J19" s="122"/>
      <c r="K19" s="122"/>
      <c r="L19" s="122"/>
      <c r="M19" s="122">
        <v>0.01</v>
      </c>
      <c r="N19" s="625"/>
      <c r="O19" s="622"/>
    </row>
    <row r="20" spans="1:15" ht="15" x14ac:dyDescent="0.2">
      <c r="A20" s="618" t="s">
        <v>93</v>
      </c>
      <c r="B20" s="655" t="s">
        <v>238</v>
      </c>
      <c r="C20" s="653" t="s">
        <v>41</v>
      </c>
      <c r="D20" s="653" t="s">
        <v>115</v>
      </c>
      <c r="E20" s="654">
        <v>2017</v>
      </c>
      <c r="F20" s="103">
        <v>9793.5429999999997</v>
      </c>
      <c r="G20" s="104">
        <v>1</v>
      </c>
      <c r="H20" s="103"/>
      <c r="I20" s="103"/>
      <c r="J20" s="103"/>
      <c r="K20" s="103"/>
      <c r="L20" s="103"/>
      <c r="M20" s="103"/>
      <c r="N20" s="623">
        <v>19.739999999999998</v>
      </c>
      <c r="O20" s="620">
        <v>11</v>
      </c>
    </row>
    <row r="21" spans="1:15" ht="15" x14ac:dyDescent="0.2">
      <c r="A21" s="618"/>
      <c r="B21" s="655"/>
      <c r="C21" s="653"/>
      <c r="D21" s="653"/>
      <c r="E21" s="654"/>
      <c r="F21" s="103">
        <v>1088.172</v>
      </c>
      <c r="G21" s="104">
        <v>2</v>
      </c>
      <c r="H21" s="103"/>
      <c r="I21" s="103"/>
      <c r="J21" s="103"/>
      <c r="K21" s="103"/>
      <c r="L21" s="103"/>
      <c r="M21" s="103"/>
      <c r="N21" s="624"/>
      <c r="O21" s="621"/>
    </row>
    <row r="22" spans="1:15" ht="51.75" customHeight="1" x14ac:dyDescent="0.2">
      <c r="A22" s="618"/>
      <c r="B22" s="655"/>
      <c r="C22" s="653"/>
      <c r="D22" s="653"/>
      <c r="E22" s="654"/>
      <c r="F22" s="122">
        <v>10881.715</v>
      </c>
      <c r="G22" s="123">
        <v>5</v>
      </c>
      <c r="H22" s="122">
        <v>2.0999999999999999E-3</v>
      </c>
      <c r="I22" s="122">
        <v>19.739999999999998</v>
      </c>
      <c r="J22" s="122"/>
      <c r="K22" s="122"/>
      <c r="L22" s="122"/>
      <c r="M22" s="122">
        <v>1.2E-2</v>
      </c>
      <c r="N22" s="625"/>
      <c r="O22" s="622"/>
    </row>
    <row r="23" spans="1:15" ht="42.75" customHeight="1" x14ac:dyDescent="0.2">
      <c r="A23" s="618" t="s">
        <v>94</v>
      </c>
      <c r="B23" s="655" t="s">
        <v>239</v>
      </c>
      <c r="C23" s="653" t="s">
        <v>42</v>
      </c>
      <c r="D23" s="653" t="s">
        <v>115</v>
      </c>
      <c r="E23" s="654">
        <v>2017</v>
      </c>
      <c r="F23" s="103"/>
      <c r="G23" s="104"/>
      <c r="H23" s="103"/>
      <c r="I23" s="103"/>
      <c r="J23" s="103"/>
      <c r="K23" s="103"/>
      <c r="L23" s="103"/>
      <c r="M23" s="103"/>
      <c r="N23" s="623">
        <v>13.6</v>
      </c>
      <c r="O23" s="620">
        <v>8</v>
      </c>
    </row>
    <row r="24" spans="1:15" ht="15" x14ac:dyDescent="0.2">
      <c r="A24" s="618"/>
      <c r="B24" s="655"/>
      <c r="C24" s="653"/>
      <c r="D24" s="653"/>
      <c r="E24" s="654"/>
      <c r="F24" s="103">
        <v>280</v>
      </c>
      <c r="G24" s="104">
        <v>2</v>
      </c>
      <c r="H24" s="103"/>
      <c r="I24" s="103"/>
      <c r="J24" s="103"/>
      <c r="K24" s="103"/>
      <c r="L24" s="103"/>
      <c r="M24" s="103"/>
      <c r="N24" s="624"/>
      <c r="O24" s="621"/>
    </row>
    <row r="25" spans="1:15" ht="28.5" customHeight="1" x14ac:dyDescent="0.2">
      <c r="A25" s="618"/>
      <c r="B25" s="655"/>
      <c r="C25" s="653"/>
      <c r="D25" s="653"/>
      <c r="E25" s="654"/>
      <c r="F25" s="122">
        <v>280</v>
      </c>
      <c r="G25" s="123">
        <v>5</v>
      </c>
      <c r="H25" s="122">
        <v>1.4E-3</v>
      </c>
      <c r="I25" s="122">
        <v>13.16</v>
      </c>
      <c r="J25" s="122"/>
      <c r="K25" s="122"/>
      <c r="L25" s="122"/>
      <c r="M25" s="122">
        <v>8.0000000000000002E-3</v>
      </c>
      <c r="N25" s="625"/>
      <c r="O25" s="622"/>
    </row>
    <row r="26" spans="1:15" ht="15.75" customHeight="1" x14ac:dyDescent="0.2">
      <c r="A26" s="668" t="s">
        <v>95</v>
      </c>
      <c r="B26" s="655" t="s">
        <v>240</v>
      </c>
      <c r="C26" s="652" t="s">
        <v>37</v>
      </c>
      <c r="D26" s="653" t="s">
        <v>115</v>
      </c>
      <c r="E26" s="650">
        <v>2018</v>
      </c>
      <c r="F26" s="27">
        <v>4050</v>
      </c>
      <c r="G26" s="28">
        <v>1</v>
      </c>
      <c r="H26" s="27"/>
      <c r="I26" s="27"/>
      <c r="J26" s="27"/>
      <c r="K26" s="27"/>
      <c r="L26" s="27"/>
      <c r="M26" s="27"/>
      <c r="N26" s="626">
        <v>11.52</v>
      </c>
      <c r="O26" s="629">
        <v>6</v>
      </c>
    </row>
    <row r="27" spans="1:15" ht="15" x14ac:dyDescent="0.2">
      <c r="A27" s="668"/>
      <c r="B27" s="655"/>
      <c r="C27" s="652"/>
      <c r="D27" s="653"/>
      <c r="E27" s="650"/>
      <c r="F27" s="27">
        <v>450</v>
      </c>
      <c r="G27" s="28">
        <v>2</v>
      </c>
      <c r="H27" s="27"/>
      <c r="I27" s="27"/>
      <c r="J27" s="27"/>
      <c r="K27" s="27"/>
      <c r="L27" s="27"/>
      <c r="M27" s="27"/>
      <c r="N27" s="627"/>
      <c r="O27" s="630"/>
    </row>
    <row r="28" spans="1:15" ht="53.25" customHeight="1" x14ac:dyDescent="0.2">
      <c r="A28" s="668"/>
      <c r="B28" s="655"/>
      <c r="C28" s="652"/>
      <c r="D28" s="653"/>
      <c r="E28" s="650"/>
      <c r="F28" s="31">
        <v>4500</v>
      </c>
      <c r="G28" s="32">
        <v>5</v>
      </c>
      <c r="H28" s="31">
        <v>1.1999999999999999E-3</v>
      </c>
      <c r="I28" s="31">
        <v>11.52</v>
      </c>
      <c r="J28" s="31"/>
      <c r="K28" s="31"/>
      <c r="L28" s="31"/>
      <c r="M28" s="31">
        <v>7.0000000000000001E-3</v>
      </c>
      <c r="N28" s="628"/>
      <c r="O28" s="631"/>
    </row>
    <row r="29" spans="1:15" ht="15" x14ac:dyDescent="0.2">
      <c r="A29" s="668" t="s">
        <v>96</v>
      </c>
      <c r="B29" s="655" t="s">
        <v>241</v>
      </c>
      <c r="C29" s="652" t="s">
        <v>38</v>
      </c>
      <c r="D29" s="653" t="s">
        <v>115</v>
      </c>
      <c r="E29" s="650">
        <v>2018</v>
      </c>
      <c r="F29" s="27">
        <v>1350</v>
      </c>
      <c r="G29" s="28">
        <v>1</v>
      </c>
      <c r="H29" s="27"/>
      <c r="I29" s="27"/>
      <c r="J29" s="27"/>
      <c r="K29" s="27"/>
      <c r="L29" s="27"/>
      <c r="M29" s="27"/>
      <c r="N29" s="626">
        <v>9.8000000000000007</v>
      </c>
      <c r="O29" s="629">
        <v>5</v>
      </c>
    </row>
    <row r="30" spans="1:15" ht="15" x14ac:dyDescent="0.2">
      <c r="A30" s="668"/>
      <c r="B30" s="655"/>
      <c r="C30" s="652"/>
      <c r="D30" s="653"/>
      <c r="E30" s="650"/>
      <c r="F30" s="27">
        <v>150</v>
      </c>
      <c r="G30" s="28">
        <v>2</v>
      </c>
      <c r="H30" s="27"/>
      <c r="I30" s="27"/>
      <c r="J30" s="27"/>
      <c r="K30" s="27"/>
      <c r="L30" s="27"/>
      <c r="M30" s="27"/>
      <c r="N30" s="627"/>
      <c r="O30" s="630"/>
    </row>
    <row r="31" spans="1:15" ht="47.25" customHeight="1" x14ac:dyDescent="0.2">
      <c r="A31" s="668"/>
      <c r="B31" s="655"/>
      <c r="C31" s="652"/>
      <c r="D31" s="653"/>
      <c r="E31" s="650"/>
      <c r="F31" s="31">
        <v>1500</v>
      </c>
      <c r="G31" s="32">
        <v>5</v>
      </c>
      <c r="H31" s="31">
        <v>1.1000000000000001E-3</v>
      </c>
      <c r="I31" s="31">
        <v>9.8699999999999992</v>
      </c>
      <c r="J31" s="31"/>
      <c r="K31" s="31"/>
      <c r="L31" s="31"/>
      <c r="M31" s="31">
        <v>6.0000000000000001E-3</v>
      </c>
      <c r="N31" s="628"/>
      <c r="O31" s="631"/>
    </row>
    <row r="32" spans="1:15" ht="15" x14ac:dyDescent="0.2">
      <c r="A32" s="668" t="s">
        <v>97</v>
      </c>
      <c r="B32" s="664" t="s">
        <v>242</v>
      </c>
      <c r="C32" s="653" t="s">
        <v>45</v>
      </c>
      <c r="D32" s="653" t="s">
        <v>115</v>
      </c>
      <c r="E32" s="654">
        <v>2016</v>
      </c>
      <c r="F32" s="103">
        <v>18000</v>
      </c>
      <c r="G32" s="104">
        <v>1</v>
      </c>
      <c r="H32" s="103"/>
      <c r="I32" s="103"/>
      <c r="J32" s="103"/>
      <c r="K32" s="103"/>
      <c r="L32" s="103"/>
      <c r="M32" s="103"/>
      <c r="N32" s="623">
        <v>27.62</v>
      </c>
      <c r="O32" s="620">
        <v>9</v>
      </c>
    </row>
    <row r="33" spans="1:15" ht="15" x14ac:dyDescent="0.2">
      <c r="A33" s="668"/>
      <c r="B33" s="664"/>
      <c r="C33" s="653"/>
      <c r="D33" s="653"/>
      <c r="E33" s="654"/>
      <c r="F33" s="103">
        <v>2000</v>
      </c>
      <c r="G33" s="104">
        <v>2</v>
      </c>
      <c r="H33" s="103"/>
      <c r="I33" s="103"/>
      <c r="J33" s="103"/>
      <c r="K33" s="103"/>
      <c r="L33" s="103"/>
      <c r="M33" s="103"/>
      <c r="N33" s="624"/>
      <c r="O33" s="621"/>
    </row>
    <row r="34" spans="1:15" ht="96.75" customHeight="1" x14ac:dyDescent="0.2">
      <c r="A34" s="668"/>
      <c r="B34" s="664"/>
      <c r="C34" s="653"/>
      <c r="D34" s="653"/>
      <c r="E34" s="654"/>
      <c r="F34" s="122">
        <v>20000</v>
      </c>
      <c r="G34" s="123">
        <v>5</v>
      </c>
      <c r="H34" s="122">
        <v>2E-3</v>
      </c>
      <c r="I34" s="122">
        <v>27.62</v>
      </c>
      <c r="J34" s="122"/>
      <c r="K34" s="122"/>
      <c r="L34" s="122">
        <v>1E-3</v>
      </c>
      <c r="M34" s="122">
        <v>1.2999999999999999E-2</v>
      </c>
      <c r="N34" s="625"/>
      <c r="O34" s="622"/>
    </row>
    <row r="35" spans="1:15" ht="15" x14ac:dyDescent="0.2">
      <c r="A35" s="668" t="s">
        <v>98</v>
      </c>
      <c r="B35" s="664" t="s">
        <v>243</v>
      </c>
      <c r="C35" s="652" t="s">
        <v>46</v>
      </c>
      <c r="D35" s="653" t="s">
        <v>115</v>
      </c>
      <c r="E35" s="650">
        <v>2016</v>
      </c>
      <c r="F35" s="27">
        <v>36000</v>
      </c>
      <c r="G35" s="29">
        <v>1</v>
      </c>
      <c r="H35" s="27"/>
      <c r="I35" s="27"/>
      <c r="J35" s="27"/>
      <c r="K35" s="27"/>
      <c r="L35" s="27"/>
      <c r="M35" s="27"/>
      <c r="N35" s="626">
        <v>29.61</v>
      </c>
      <c r="O35" s="629">
        <v>13</v>
      </c>
    </row>
    <row r="36" spans="1:15" ht="15" x14ac:dyDescent="0.2">
      <c r="A36" s="668"/>
      <c r="B36" s="684"/>
      <c r="C36" s="685"/>
      <c r="D36" s="653"/>
      <c r="E36" s="651"/>
      <c r="F36" s="27">
        <v>4000</v>
      </c>
      <c r="G36" s="29">
        <v>2</v>
      </c>
      <c r="H36" s="27"/>
      <c r="I36" s="27"/>
      <c r="J36" s="27"/>
      <c r="K36" s="27"/>
      <c r="L36" s="27"/>
      <c r="M36" s="27"/>
      <c r="N36" s="627"/>
      <c r="O36" s="630"/>
    </row>
    <row r="37" spans="1:15" ht="90.75" customHeight="1" x14ac:dyDescent="0.2">
      <c r="A37" s="668"/>
      <c r="B37" s="684"/>
      <c r="C37" s="685"/>
      <c r="D37" s="653"/>
      <c r="E37" s="651"/>
      <c r="F37" s="31">
        <v>40000</v>
      </c>
      <c r="G37" s="33">
        <v>5</v>
      </c>
      <c r="H37" s="31">
        <v>2E-3</v>
      </c>
      <c r="I37" s="31">
        <v>29.61</v>
      </c>
      <c r="J37" s="31"/>
      <c r="K37" s="31"/>
      <c r="L37" s="31">
        <v>1E-3</v>
      </c>
      <c r="M37" s="31">
        <v>1.4E-2</v>
      </c>
      <c r="N37" s="628"/>
      <c r="O37" s="631"/>
    </row>
    <row r="38" spans="1:15" ht="20.25" customHeight="1" x14ac:dyDescent="0.2">
      <c r="A38" s="668" t="s">
        <v>99</v>
      </c>
      <c r="B38" s="664" t="s">
        <v>244</v>
      </c>
      <c r="C38" s="652" t="s">
        <v>50</v>
      </c>
      <c r="D38" s="653" t="s">
        <v>115</v>
      </c>
      <c r="E38" s="654">
        <v>2016</v>
      </c>
      <c r="F38" s="103">
        <v>27000</v>
      </c>
      <c r="G38" s="104">
        <v>1</v>
      </c>
      <c r="H38" s="103"/>
      <c r="I38" s="103"/>
      <c r="J38" s="103"/>
      <c r="K38" s="103"/>
      <c r="L38" s="103"/>
      <c r="M38" s="103"/>
      <c r="N38" s="623">
        <v>24.83</v>
      </c>
      <c r="O38" s="620">
        <v>13</v>
      </c>
    </row>
    <row r="39" spans="1:15" ht="54" customHeight="1" x14ac:dyDescent="0.2">
      <c r="A39" s="668"/>
      <c r="B39" s="664"/>
      <c r="C39" s="652"/>
      <c r="D39" s="653"/>
      <c r="E39" s="654"/>
      <c r="F39" s="103">
        <v>3000</v>
      </c>
      <c r="G39" s="104">
        <v>2</v>
      </c>
      <c r="H39" s="103"/>
      <c r="I39" s="103"/>
      <c r="J39" s="103"/>
      <c r="K39" s="103"/>
      <c r="L39" s="103"/>
      <c r="M39" s="103"/>
      <c r="N39" s="624"/>
      <c r="O39" s="621"/>
    </row>
    <row r="40" spans="1:15" ht="45" customHeight="1" x14ac:dyDescent="0.2">
      <c r="A40" s="668"/>
      <c r="B40" s="664"/>
      <c r="C40" s="652"/>
      <c r="D40" s="653"/>
      <c r="E40" s="654"/>
      <c r="F40" s="122">
        <v>30000</v>
      </c>
      <c r="G40" s="123">
        <v>5</v>
      </c>
      <c r="H40" s="122">
        <v>2.3999999999999998E-3</v>
      </c>
      <c r="I40" s="122">
        <v>24.83</v>
      </c>
      <c r="J40" s="122"/>
      <c r="K40" s="122"/>
      <c r="L40" s="122">
        <v>1E-3</v>
      </c>
      <c r="M40" s="122">
        <v>1.4E-2</v>
      </c>
      <c r="N40" s="625"/>
      <c r="O40" s="622"/>
    </row>
    <row r="41" spans="1:15" ht="15" x14ac:dyDescent="0.2">
      <c r="A41" s="668" t="s">
        <v>100</v>
      </c>
      <c r="B41" s="664" t="s">
        <v>245</v>
      </c>
      <c r="C41" s="652" t="s">
        <v>51</v>
      </c>
      <c r="D41" s="653" t="s">
        <v>115</v>
      </c>
      <c r="E41" s="654">
        <v>2016</v>
      </c>
      <c r="F41" s="103">
        <v>18000</v>
      </c>
      <c r="G41" s="104">
        <v>1</v>
      </c>
      <c r="H41" s="103"/>
      <c r="I41" s="103"/>
      <c r="J41" s="103"/>
      <c r="K41" s="103"/>
      <c r="L41" s="103"/>
      <c r="M41" s="103"/>
      <c r="N41" s="623">
        <v>17.899999999999999</v>
      </c>
      <c r="O41" s="620">
        <v>10</v>
      </c>
    </row>
    <row r="42" spans="1:15" ht="15" x14ac:dyDescent="0.2">
      <c r="A42" s="668"/>
      <c r="B42" s="664"/>
      <c r="C42" s="652"/>
      <c r="D42" s="653"/>
      <c r="E42" s="654"/>
      <c r="F42" s="103">
        <v>2000</v>
      </c>
      <c r="G42" s="104">
        <v>2</v>
      </c>
      <c r="H42" s="103"/>
      <c r="I42" s="103"/>
      <c r="J42" s="103"/>
      <c r="K42" s="103"/>
      <c r="L42" s="103"/>
      <c r="M42" s="103"/>
      <c r="N42" s="624"/>
      <c r="O42" s="621"/>
    </row>
    <row r="43" spans="1:15" ht="85.5" customHeight="1" x14ac:dyDescent="0.2">
      <c r="A43" s="668"/>
      <c r="B43" s="664"/>
      <c r="C43" s="652"/>
      <c r="D43" s="653"/>
      <c r="E43" s="654"/>
      <c r="F43" s="122">
        <v>20000</v>
      </c>
      <c r="G43" s="123">
        <v>5</v>
      </c>
      <c r="H43" s="122">
        <v>1.8E-3</v>
      </c>
      <c r="I43" s="122">
        <v>17.09</v>
      </c>
      <c r="J43" s="122">
        <v>1.5E-3</v>
      </c>
      <c r="K43" s="122"/>
      <c r="L43" s="122"/>
      <c r="M43" s="122"/>
      <c r="N43" s="625"/>
      <c r="O43" s="622"/>
    </row>
    <row r="44" spans="1:15" ht="15" customHeight="1" x14ac:dyDescent="0.2">
      <c r="A44" s="668" t="s">
        <v>145</v>
      </c>
      <c r="B44" s="689" t="s">
        <v>246</v>
      </c>
      <c r="C44" s="652" t="s">
        <v>47</v>
      </c>
      <c r="D44" s="653" t="s">
        <v>115</v>
      </c>
      <c r="E44" s="650">
        <v>2017</v>
      </c>
      <c r="F44" s="690">
        <v>24400</v>
      </c>
      <c r="G44" s="692">
        <v>1</v>
      </c>
      <c r="H44" s="690"/>
      <c r="I44" s="690"/>
      <c r="J44" s="690"/>
      <c r="K44" s="690"/>
      <c r="L44" s="690"/>
      <c r="M44" s="690"/>
      <c r="N44" s="626">
        <v>33.58</v>
      </c>
      <c r="O44" s="629">
        <v>12</v>
      </c>
    </row>
    <row r="45" spans="1:15" ht="15" customHeight="1" x14ac:dyDescent="0.2">
      <c r="A45" s="668"/>
      <c r="B45" s="689"/>
      <c r="C45" s="652"/>
      <c r="D45" s="653"/>
      <c r="E45" s="650"/>
      <c r="F45" s="691"/>
      <c r="G45" s="693"/>
      <c r="H45" s="691"/>
      <c r="I45" s="691"/>
      <c r="J45" s="691"/>
      <c r="K45" s="691"/>
      <c r="L45" s="691"/>
      <c r="M45" s="691"/>
      <c r="N45" s="627"/>
      <c r="O45" s="630"/>
    </row>
    <row r="46" spans="1:15" ht="126" customHeight="1" x14ac:dyDescent="0.2">
      <c r="A46" s="668"/>
      <c r="B46" s="689"/>
      <c r="C46" s="652"/>
      <c r="D46" s="653"/>
      <c r="E46" s="650"/>
      <c r="F46" s="31">
        <v>24400</v>
      </c>
      <c r="G46" s="33">
        <v>5</v>
      </c>
      <c r="H46" s="31">
        <v>3.0000000000000001E-3</v>
      </c>
      <c r="I46" s="31">
        <v>33.58</v>
      </c>
      <c r="J46" s="31"/>
      <c r="K46" s="31"/>
      <c r="L46" s="31">
        <v>1E-3</v>
      </c>
      <c r="M46" s="31">
        <v>1.6E-2</v>
      </c>
      <c r="N46" s="628"/>
      <c r="O46" s="631"/>
    </row>
    <row r="47" spans="1:15" ht="12.75" customHeight="1" x14ac:dyDescent="0.2">
      <c r="A47" s="618" t="s">
        <v>146</v>
      </c>
      <c r="B47" s="664" t="s">
        <v>247</v>
      </c>
      <c r="C47" s="652" t="s">
        <v>48</v>
      </c>
      <c r="D47" s="652" t="s">
        <v>115</v>
      </c>
      <c r="E47" s="654">
        <v>2017</v>
      </c>
      <c r="F47" s="632">
        <v>24900</v>
      </c>
      <c r="G47" s="660">
        <v>1</v>
      </c>
      <c r="H47" s="632"/>
      <c r="I47" s="632"/>
      <c r="J47" s="632"/>
      <c r="K47" s="632"/>
      <c r="L47" s="632"/>
      <c r="M47" s="632"/>
      <c r="N47" s="623">
        <v>29.62</v>
      </c>
      <c r="O47" s="620">
        <v>8</v>
      </c>
    </row>
    <row r="48" spans="1:15" ht="12.75" customHeight="1" x14ac:dyDescent="0.2">
      <c r="A48" s="618"/>
      <c r="B48" s="664"/>
      <c r="C48" s="652"/>
      <c r="D48" s="652"/>
      <c r="E48" s="654"/>
      <c r="F48" s="633"/>
      <c r="G48" s="661"/>
      <c r="H48" s="633"/>
      <c r="I48" s="633"/>
      <c r="J48" s="633"/>
      <c r="K48" s="633"/>
      <c r="L48" s="633"/>
      <c r="M48" s="633"/>
      <c r="N48" s="624"/>
      <c r="O48" s="621"/>
    </row>
    <row r="49" spans="1:15" ht="36.75" customHeight="1" x14ac:dyDescent="0.2">
      <c r="A49" s="618"/>
      <c r="B49" s="664"/>
      <c r="C49" s="652"/>
      <c r="D49" s="652"/>
      <c r="E49" s="654"/>
      <c r="F49" s="634"/>
      <c r="G49" s="662"/>
      <c r="H49" s="634"/>
      <c r="I49" s="634"/>
      <c r="J49" s="634"/>
      <c r="K49" s="634"/>
      <c r="L49" s="634"/>
      <c r="M49" s="634"/>
      <c r="N49" s="624"/>
      <c r="O49" s="621"/>
    </row>
    <row r="50" spans="1:15" ht="42.75" customHeight="1" x14ac:dyDescent="0.2">
      <c r="A50" s="618"/>
      <c r="B50" s="664"/>
      <c r="C50" s="652"/>
      <c r="D50" s="652"/>
      <c r="E50" s="654"/>
      <c r="F50" s="122">
        <v>24900</v>
      </c>
      <c r="G50" s="123">
        <v>5</v>
      </c>
      <c r="H50" s="122">
        <v>2E-3</v>
      </c>
      <c r="I50" s="122">
        <v>29.62</v>
      </c>
      <c r="J50" s="122"/>
      <c r="K50" s="122"/>
      <c r="L50" s="122">
        <v>1E-3</v>
      </c>
      <c r="M50" s="122">
        <v>1.4E-2</v>
      </c>
      <c r="N50" s="625"/>
      <c r="O50" s="622"/>
    </row>
    <row r="51" spans="1:15" ht="30" customHeight="1" x14ac:dyDescent="0.2">
      <c r="A51" s="668" t="s">
        <v>147</v>
      </c>
      <c r="B51" s="664" t="s">
        <v>248</v>
      </c>
      <c r="C51" s="652" t="s">
        <v>49</v>
      </c>
      <c r="D51" s="652" t="s">
        <v>115</v>
      </c>
      <c r="E51" s="654">
        <v>2017</v>
      </c>
      <c r="F51" s="103">
        <v>31500</v>
      </c>
      <c r="G51" s="104">
        <v>1</v>
      </c>
      <c r="H51" s="103"/>
      <c r="I51" s="103"/>
      <c r="J51" s="103"/>
      <c r="K51" s="103"/>
      <c r="L51" s="103"/>
      <c r="M51" s="103"/>
      <c r="N51" s="623">
        <v>26.47</v>
      </c>
      <c r="O51" s="620">
        <v>12</v>
      </c>
    </row>
    <row r="52" spans="1:15" ht="12.75" customHeight="1" x14ac:dyDescent="0.2">
      <c r="A52" s="668"/>
      <c r="B52" s="664"/>
      <c r="C52" s="652"/>
      <c r="D52" s="652"/>
      <c r="E52" s="654"/>
      <c r="F52" s="103">
        <v>3500</v>
      </c>
      <c r="G52" s="104">
        <v>2</v>
      </c>
      <c r="H52" s="103"/>
      <c r="I52" s="103"/>
      <c r="J52" s="103"/>
      <c r="K52" s="103"/>
      <c r="L52" s="103"/>
      <c r="M52" s="103"/>
      <c r="N52" s="624"/>
      <c r="O52" s="621"/>
    </row>
    <row r="53" spans="1:15" ht="66" customHeight="1" x14ac:dyDescent="0.2">
      <c r="A53" s="668"/>
      <c r="B53" s="664"/>
      <c r="C53" s="652"/>
      <c r="D53" s="652"/>
      <c r="E53" s="654"/>
      <c r="F53" s="122">
        <v>35000</v>
      </c>
      <c r="G53" s="123">
        <v>5</v>
      </c>
      <c r="H53" s="122">
        <v>2.5999999999999999E-3</v>
      </c>
      <c r="I53" s="122">
        <v>26.47</v>
      </c>
      <c r="J53" s="122"/>
      <c r="K53" s="122"/>
      <c r="L53" s="122">
        <v>1E-3</v>
      </c>
      <c r="M53" s="122">
        <v>1.4999999999999999E-2</v>
      </c>
      <c r="N53" s="625"/>
      <c r="O53" s="622"/>
    </row>
    <row r="54" spans="1:15" ht="15" customHeight="1" x14ac:dyDescent="0.2">
      <c r="A54" s="668" t="s">
        <v>148</v>
      </c>
      <c r="B54" s="664" t="s">
        <v>249</v>
      </c>
      <c r="C54" s="652" t="s">
        <v>52</v>
      </c>
      <c r="D54" s="652" t="s">
        <v>115</v>
      </c>
      <c r="E54" s="654">
        <v>2018</v>
      </c>
      <c r="F54" s="632">
        <v>50000</v>
      </c>
      <c r="G54" s="660">
        <v>1</v>
      </c>
      <c r="H54" s="632"/>
      <c r="I54" s="632"/>
      <c r="J54" s="632"/>
      <c r="K54" s="632"/>
      <c r="L54" s="632"/>
      <c r="M54" s="632"/>
      <c r="N54" s="623">
        <v>27.965</v>
      </c>
      <c r="O54" s="620">
        <v>9</v>
      </c>
    </row>
    <row r="55" spans="1:15" ht="32.25" customHeight="1" x14ac:dyDescent="0.2">
      <c r="A55" s="668"/>
      <c r="B55" s="664"/>
      <c r="C55" s="652"/>
      <c r="D55" s="652"/>
      <c r="E55" s="654"/>
      <c r="F55" s="634"/>
      <c r="G55" s="662"/>
      <c r="H55" s="634"/>
      <c r="I55" s="634"/>
      <c r="J55" s="634"/>
      <c r="K55" s="634"/>
      <c r="L55" s="634"/>
      <c r="M55" s="634"/>
      <c r="N55" s="624"/>
      <c r="O55" s="621"/>
    </row>
    <row r="56" spans="1:15" ht="75.75" customHeight="1" x14ac:dyDescent="0.2">
      <c r="A56" s="668"/>
      <c r="B56" s="664"/>
      <c r="C56" s="652"/>
      <c r="D56" s="652"/>
      <c r="E56" s="654"/>
      <c r="F56" s="122">
        <v>50000</v>
      </c>
      <c r="G56" s="123">
        <v>5</v>
      </c>
      <c r="H56" s="122">
        <v>3.0000000000000001E-3</v>
      </c>
      <c r="I56" s="122">
        <v>27.965</v>
      </c>
      <c r="J56" s="122"/>
      <c r="K56" s="122"/>
      <c r="L56" s="122"/>
      <c r="M56" s="122">
        <v>1.7000000000000001E-2</v>
      </c>
      <c r="N56" s="625"/>
      <c r="O56" s="622"/>
    </row>
    <row r="57" spans="1:15" ht="15.75" customHeight="1" x14ac:dyDescent="0.2">
      <c r="A57" s="668" t="s">
        <v>149</v>
      </c>
      <c r="B57" s="664" t="s">
        <v>53</v>
      </c>
      <c r="C57" s="652" t="s">
        <v>54</v>
      </c>
      <c r="D57" s="652" t="s">
        <v>115</v>
      </c>
      <c r="E57" s="654">
        <v>2018</v>
      </c>
      <c r="F57" s="103">
        <v>2700</v>
      </c>
      <c r="G57" s="104">
        <v>1</v>
      </c>
      <c r="H57" s="103"/>
      <c r="I57" s="103"/>
      <c r="J57" s="103"/>
      <c r="K57" s="103"/>
      <c r="L57" s="103"/>
      <c r="M57" s="103"/>
      <c r="N57" s="623">
        <v>27.965</v>
      </c>
      <c r="O57" s="620">
        <v>9</v>
      </c>
    </row>
    <row r="58" spans="1:15" ht="30.75" customHeight="1" x14ac:dyDescent="0.2">
      <c r="A58" s="668"/>
      <c r="B58" s="664"/>
      <c r="C58" s="652"/>
      <c r="D58" s="652"/>
      <c r="E58" s="654"/>
      <c r="F58" s="103">
        <v>300</v>
      </c>
      <c r="G58" s="104">
        <v>2</v>
      </c>
      <c r="H58" s="103"/>
      <c r="I58" s="103"/>
      <c r="J58" s="103"/>
      <c r="K58" s="103"/>
      <c r="L58" s="103"/>
      <c r="M58" s="103"/>
      <c r="N58" s="624"/>
      <c r="O58" s="621"/>
    </row>
    <row r="59" spans="1:15" ht="15.75" customHeight="1" x14ac:dyDescent="0.2">
      <c r="A59" s="668"/>
      <c r="B59" s="664"/>
      <c r="C59" s="652"/>
      <c r="D59" s="652"/>
      <c r="E59" s="654"/>
      <c r="F59" s="635">
        <v>3000</v>
      </c>
      <c r="G59" s="666">
        <v>5</v>
      </c>
      <c r="H59" s="635">
        <v>2E-3</v>
      </c>
      <c r="I59" s="635">
        <v>21.54</v>
      </c>
      <c r="J59" s="635"/>
      <c r="K59" s="635"/>
      <c r="L59" s="635">
        <v>1E-3</v>
      </c>
      <c r="M59" s="635">
        <v>1.2E-2</v>
      </c>
      <c r="N59" s="624"/>
      <c r="O59" s="621"/>
    </row>
    <row r="60" spans="1:15" ht="60.75" customHeight="1" x14ac:dyDescent="0.2">
      <c r="A60" s="668"/>
      <c r="B60" s="664"/>
      <c r="C60" s="652"/>
      <c r="D60" s="652"/>
      <c r="E60" s="665"/>
      <c r="F60" s="623"/>
      <c r="G60" s="620"/>
      <c r="H60" s="635"/>
      <c r="I60" s="635"/>
      <c r="J60" s="635"/>
      <c r="K60" s="635"/>
      <c r="L60" s="635"/>
      <c r="M60" s="635"/>
      <c r="N60" s="625"/>
      <c r="O60" s="622"/>
    </row>
    <row r="61" spans="1:15" ht="15.75" customHeight="1" x14ac:dyDescent="0.2">
      <c r="A61" s="686"/>
      <c r="B61" s="678" t="s">
        <v>200</v>
      </c>
      <c r="C61" s="676"/>
      <c r="D61" s="676"/>
      <c r="E61" s="679" t="s">
        <v>128</v>
      </c>
      <c r="F61" s="186">
        <v>298972.63400000002</v>
      </c>
      <c r="G61" s="209">
        <v>5</v>
      </c>
      <c r="H61" s="680">
        <v>3.2300000000000002E-2</v>
      </c>
      <c r="I61" s="681">
        <v>352.96499999999997</v>
      </c>
      <c r="J61" s="681">
        <v>2E-3</v>
      </c>
      <c r="K61" s="681"/>
      <c r="L61" s="681">
        <v>7.0000000000000001E-3</v>
      </c>
      <c r="M61" s="681">
        <v>0.182</v>
      </c>
      <c r="N61" s="644">
        <v>352.96499999999997</v>
      </c>
      <c r="O61" s="647">
        <v>14</v>
      </c>
    </row>
    <row r="62" spans="1:15" ht="12.75" customHeight="1" x14ac:dyDescent="0.2">
      <c r="A62" s="687"/>
      <c r="B62" s="678"/>
      <c r="C62" s="677"/>
      <c r="D62" s="677"/>
      <c r="E62" s="679"/>
      <c r="F62" s="187">
        <v>278753.37300000002</v>
      </c>
      <c r="G62" s="210">
        <v>1</v>
      </c>
      <c r="H62" s="680"/>
      <c r="I62" s="681"/>
      <c r="J62" s="681"/>
      <c r="K62" s="681"/>
      <c r="L62" s="681"/>
      <c r="M62" s="681"/>
      <c r="N62" s="645"/>
      <c r="O62" s="648"/>
    </row>
    <row r="63" spans="1:15" ht="12.75" customHeight="1" x14ac:dyDescent="0.2">
      <c r="A63" s="688"/>
      <c r="B63" s="678"/>
      <c r="C63" s="677"/>
      <c r="D63" s="677"/>
      <c r="E63" s="679"/>
      <c r="F63" s="188">
        <v>20219.260999999999</v>
      </c>
      <c r="G63" s="211">
        <v>2</v>
      </c>
      <c r="H63" s="680"/>
      <c r="I63" s="681"/>
      <c r="J63" s="681"/>
      <c r="K63" s="681"/>
      <c r="L63" s="681"/>
      <c r="M63" s="681"/>
      <c r="N63" s="646"/>
      <c r="O63" s="649"/>
    </row>
    <row r="64" spans="1:15" ht="39" customHeight="1" x14ac:dyDescent="0.2">
      <c r="A64" s="618" t="s">
        <v>150</v>
      </c>
      <c r="B64" s="664" t="s">
        <v>266</v>
      </c>
      <c r="C64" s="652" t="s">
        <v>127</v>
      </c>
      <c r="D64" s="652" t="s">
        <v>112</v>
      </c>
      <c r="E64" s="208">
        <v>2016</v>
      </c>
      <c r="F64" s="143" t="s">
        <v>265</v>
      </c>
      <c r="G64" s="208" t="s">
        <v>116</v>
      </c>
      <c r="H64" s="102">
        <v>3.5999999999999999E-3</v>
      </c>
      <c r="I64" s="102">
        <v>33.83</v>
      </c>
      <c r="J64" s="102"/>
      <c r="K64" s="102"/>
      <c r="L64" s="102">
        <v>5.0000000000000001E-4</v>
      </c>
      <c r="M64" s="102">
        <v>0.02</v>
      </c>
      <c r="N64" s="174">
        <v>33.840000000000003</v>
      </c>
      <c r="O64" s="146">
        <v>15</v>
      </c>
    </row>
    <row r="65" spans="1:15" ht="15" x14ac:dyDescent="0.25">
      <c r="A65" s="618"/>
      <c r="B65" s="664"/>
      <c r="C65" s="652"/>
      <c r="D65" s="652"/>
      <c r="E65" s="10">
        <v>2017</v>
      </c>
      <c r="F65" s="10"/>
      <c r="G65" s="10">
        <v>2</v>
      </c>
      <c r="H65" s="10">
        <v>3.7239999999999999E-3</v>
      </c>
      <c r="I65" s="10">
        <v>32.64</v>
      </c>
      <c r="J65" s="10"/>
      <c r="K65" s="10"/>
      <c r="L65" s="10">
        <v>8.7500000000000002E-4</v>
      </c>
      <c r="M65" s="10">
        <v>0.02</v>
      </c>
      <c r="N65" s="175">
        <v>32.64</v>
      </c>
      <c r="O65" s="10"/>
    </row>
    <row r="66" spans="1:15" ht="15" x14ac:dyDescent="0.25">
      <c r="A66" s="618"/>
      <c r="B66" s="664"/>
      <c r="C66" s="652"/>
      <c r="D66" s="652"/>
      <c r="E66" s="10">
        <v>2018</v>
      </c>
      <c r="F66" s="10"/>
      <c r="G66" s="10">
        <v>2</v>
      </c>
      <c r="H66" s="10">
        <v>3.7239999999999999E-3</v>
      </c>
      <c r="I66" s="10">
        <v>32.64</v>
      </c>
      <c r="J66" s="10"/>
      <c r="K66" s="10"/>
      <c r="L66" s="10">
        <v>8.7500000000000002E-4</v>
      </c>
      <c r="M66" s="10">
        <v>0.02</v>
      </c>
      <c r="N66" s="175">
        <v>32.64</v>
      </c>
      <c r="O66" s="10"/>
    </row>
    <row r="67" spans="1:15" ht="15" x14ac:dyDescent="0.25">
      <c r="A67" s="618"/>
      <c r="B67" s="664"/>
      <c r="C67" s="652"/>
      <c r="D67" s="652"/>
      <c r="E67" s="10">
        <v>2019</v>
      </c>
      <c r="F67" s="10"/>
      <c r="G67" s="10">
        <v>2</v>
      </c>
      <c r="H67" s="10">
        <v>3.7239999999999999E-3</v>
      </c>
      <c r="I67" s="10">
        <v>32.64</v>
      </c>
      <c r="J67" s="10"/>
      <c r="K67" s="10"/>
      <c r="L67" s="10">
        <v>8.7500000000000002E-4</v>
      </c>
      <c r="M67" s="10">
        <v>0.02</v>
      </c>
      <c r="N67" s="175">
        <v>32.64</v>
      </c>
      <c r="O67" s="10"/>
    </row>
    <row r="68" spans="1:15" ht="15" x14ac:dyDescent="0.25">
      <c r="A68" s="618"/>
      <c r="B68" s="664"/>
      <c r="C68" s="652"/>
      <c r="D68" s="652"/>
      <c r="E68" s="10">
        <v>2020</v>
      </c>
      <c r="F68" s="10"/>
      <c r="G68" s="10">
        <v>2</v>
      </c>
      <c r="H68" s="10">
        <v>1.8495999999999999E-2</v>
      </c>
      <c r="I68" s="10">
        <v>32.64</v>
      </c>
      <c r="J68" s="10"/>
      <c r="K68" s="10"/>
      <c r="L68" s="10">
        <v>4.0000000000000001E-3</v>
      </c>
      <c r="M68" s="10">
        <v>0.1</v>
      </c>
      <c r="N68" s="175">
        <v>32.64</v>
      </c>
      <c r="O68" s="10"/>
    </row>
    <row r="69" spans="1:15" ht="29.25" x14ac:dyDescent="0.25">
      <c r="A69" s="235"/>
      <c r="B69" s="236"/>
      <c r="C69" s="125"/>
      <c r="D69" s="125"/>
      <c r="E69" s="126" t="s">
        <v>128</v>
      </c>
      <c r="F69" s="126" t="s">
        <v>267</v>
      </c>
      <c r="G69" s="81" t="s">
        <v>116</v>
      </c>
      <c r="H69" s="81">
        <f>H68+H67+H66+H65+H64</f>
        <v>3.3267999999999992E-2</v>
      </c>
      <c r="I69" s="81">
        <f>I68+I67+I66+I65+I64</f>
        <v>164.39</v>
      </c>
      <c r="J69" s="81"/>
      <c r="K69" s="81"/>
      <c r="L69" s="81">
        <f>L68+L67+L66+L65+L64</f>
        <v>7.1249999999999994E-3</v>
      </c>
      <c r="M69" s="81">
        <f>M68+M67+M66+M65+M64</f>
        <v>0.18</v>
      </c>
      <c r="N69" s="176">
        <f>N68+N67+N66+N65+N64</f>
        <v>164.4</v>
      </c>
      <c r="O69" s="81">
        <v>15</v>
      </c>
    </row>
    <row r="70" spans="1:15" ht="15" customHeight="1" x14ac:dyDescent="0.2">
      <c r="A70" s="618" t="s">
        <v>151</v>
      </c>
      <c r="B70" s="655" t="s">
        <v>117</v>
      </c>
      <c r="C70" s="652" t="s">
        <v>126</v>
      </c>
      <c r="D70" s="652" t="s">
        <v>120</v>
      </c>
      <c r="E70" s="652">
        <v>2016</v>
      </c>
      <c r="F70" s="670" t="s">
        <v>250</v>
      </c>
      <c r="G70" s="652" t="s">
        <v>121</v>
      </c>
      <c r="H70" s="667">
        <v>2.5305</v>
      </c>
      <c r="I70" s="671">
        <v>23</v>
      </c>
      <c r="J70" s="672"/>
      <c r="K70" s="672"/>
      <c r="L70" s="673">
        <v>2.8170000000000002E-4</v>
      </c>
      <c r="M70" s="674">
        <v>1.418E-2</v>
      </c>
      <c r="N70" s="636">
        <v>23</v>
      </c>
      <c r="O70" s="638"/>
    </row>
    <row r="71" spans="1:15" ht="60.75" customHeight="1" x14ac:dyDescent="0.2">
      <c r="A71" s="618"/>
      <c r="B71" s="655"/>
      <c r="C71" s="652"/>
      <c r="D71" s="652"/>
      <c r="E71" s="652"/>
      <c r="F71" s="670"/>
      <c r="G71" s="652"/>
      <c r="H71" s="667"/>
      <c r="I71" s="671"/>
      <c r="J71" s="672"/>
      <c r="K71" s="672"/>
      <c r="L71" s="673"/>
      <c r="M71" s="674"/>
      <c r="N71" s="637"/>
      <c r="O71" s="639"/>
    </row>
    <row r="72" spans="1:15" ht="60.75" customHeight="1" x14ac:dyDescent="0.2">
      <c r="A72" s="121" t="s">
        <v>152</v>
      </c>
      <c r="B72" s="101" t="s">
        <v>118</v>
      </c>
      <c r="C72" s="102" t="s">
        <v>119</v>
      </c>
      <c r="D72" s="102" t="s">
        <v>120</v>
      </c>
      <c r="E72" s="102">
        <v>2016</v>
      </c>
      <c r="F72" s="127" t="s">
        <v>129</v>
      </c>
      <c r="G72" s="102" t="s">
        <v>123</v>
      </c>
      <c r="H72" s="185">
        <v>0.30769999999999997</v>
      </c>
      <c r="I72" s="128">
        <v>2.69</v>
      </c>
      <c r="J72" s="129"/>
      <c r="K72" s="129"/>
      <c r="L72" s="130">
        <v>1E-4</v>
      </c>
      <c r="M72" s="203">
        <v>1.6000000000000001E-3</v>
      </c>
      <c r="N72" s="205">
        <v>2.69</v>
      </c>
      <c r="O72" s="148"/>
    </row>
    <row r="73" spans="1:15" ht="25.5" customHeight="1" x14ac:dyDescent="0.2">
      <c r="A73" s="618" t="s">
        <v>153</v>
      </c>
      <c r="B73" s="655" t="s">
        <v>117</v>
      </c>
      <c r="C73" s="663" t="s">
        <v>125</v>
      </c>
      <c r="D73" s="663" t="s">
        <v>120</v>
      </c>
      <c r="E73" s="652">
        <v>2017</v>
      </c>
      <c r="F73" s="670" t="s">
        <v>251</v>
      </c>
      <c r="G73" s="652" t="s">
        <v>122</v>
      </c>
      <c r="H73" s="667">
        <v>1.2989999999999999</v>
      </c>
      <c r="I73" s="671">
        <v>11.8</v>
      </c>
      <c r="J73" s="672"/>
      <c r="K73" s="672"/>
      <c r="L73" s="683">
        <v>1.2300000000000001E-4</v>
      </c>
      <c r="M73" s="669">
        <v>7.3200000000000001E-3</v>
      </c>
      <c r="N73" s="640">
        <v>11.8</v>
      </c>
      <c r="O73" s="642"/>
    </row>
    <row r="74" spans="1:15" ht="54" customHeight="1" x14ac:dyDescent="0.2">
      <c r="A74" s="618"/>
      <c r="B74" s="655"/>
      <c r="C74" s="663"/>
      <c r="D74" s="663"/>
      <c r="E74" s="652"/>
      <c r="F74" s="670"/>
      <c r="G74" s="652"/>
      <c r="H74" s="667"/>
      <c r="I74" s="671"/>
      <c r="J74" s="672"/>
      <c r="K74" s="672"/>
      <c r="L74" s="683"/>
      <c r="M74" s="669"/>
      <c r="N74" s="641"/>
      <c r="O74" s="643"/>
    </row>
    <row r="75" spans="1:15" ht="12.75" customHeight="1" x14ac:dyDescent="0.2">
      <c r="A75" s="618" t="s">
        <v>154</v>
      </c>
      <c r="B75" s="664" t="s">
        <v>118</v>
      </c>
      <c r="C75" s="652" t="s">
        <v>119</v>
      </c>
      <c r="D75" s="663" t="s">
        <v>120</v>
      </c>
      <c r="E75" s="652">
        <v>2017</v>
      </c>
      <c r="F75" s="670" t="s">
        <v>130</v>
      </c>
      <c r="G75" s="652" t="s">
        <v>124</v>
      </c>
      <c r="H75" s="667">
        <v>1.4238</v>
      </c>
      <c r="I75" s="671">
        <v>12.88</v>
      </c>
      <c r="J75" s="672"/>
      <c r="K75" s="672"/>
      <c r="L75" s="667">
        <v>2.0000000000000001E-4</v>
      </c>
      <c r="M75" s="669">
        <v>7.9000000000000008E-3</v>
      </c>
      <c r="N75" s="640">
        <v>12.88</v>
      </c>
      <c r="O75" s="642"/>
    </row>
    <row r="76" spans="1:15" ht="57" customHeight="1" x14ac:dyDescent="0.2">
      <c r="A76" s="618"/>
      <c r="B76" s="664"/>
      <c r="C76" s="652"/>
      <c r="D76" s="663"/>
      <c r="E76" s="652"/>
      <c r="F76" s="670"/>
      <c r="G76" s="652"/>
      <c r="H76" s="667"/>
      <c r="I76" s="671"/>
      <c r="J76" s="672"/>
      <c r="K76" s="672"/>
      <c r="L76" s="667"/>
      <c r="M76" s="669"/>
      <c r="N76" s="641"/>
      <c r="O76" s="643"/>
    </row>
    <row r="77" spans="1:15" ht="42.75" x14ac:dyDescent="0.25">
      <c r="A77" s="80"/>
      <c r="B77" s="200" t="s">
        <v>200</v>
      </c>
      <c r="C77" s="199"/>
      <c r="D77" s="131"/>
      <c r="E77" s="14" t="s">
        <v>186</v>
      </c>
      <c r="F77" s="19" t="s">
        <v>252</v>
      </c>
      <c r="G77" s="11" t="s">
        <v>253</v>
      </c>
      <c r="H77" s="202">
        <f>H75+H73+H72+H70</f>
        <v>5.5609999999999999</v>
      </c>
      <c r="I77" s="132">
        <f>I75+I73+I72+I70</f>
        <v>50.370000000000005</v>
      </c>
      <c r="J77" s="124"/>
      <c r="K77" s="133"/>
      <c r="L77" s="201">
        <f>L75+L73+L72+L70</f>
        <v>7.0470000000000005E-4</v>
      </c>
      <c r="M77" s="204">
        <f>M75+M73+M72+M70</f>
        <v>3.1E-2</v>
      </c>
      <c r="N77" s="173">
        <f>N75+N73+N72+N70</f>
        <v>50.370000000000005</v>
      </c>
      <c r="O77" s="30">
        <v>10</v>
      </c>
    </row>
    <row r="78" spans="1:15" ht="52.5" customHeight="1" x14ac:dyDescent="0.2">
      <c r="A78" s="121" t="s">
        <v>155</v>
      </c>
      <c r="B78" s="102" t="s">
        <v>136</v>
      </c>
      <c r="C78" s="102" t="s">
        <v>137</v>
      </c>
      <c r="D78" s="102" t="s">
        <v>138</v>
      </c>
      <c r="E78" s="102">
        <v>2016</v>
      </c>
      <c r="F78" s="127">
        <v>10</v>
      </c>
      <c r="G78" s="102">
        <v>2</v>
      </c>
      <c r="H78" s="102">
        <v>4.0000000000000001E-3</v>
      </c>
      <c r="I78" s="102">
        <v>24.4</v>
      </c>
      <c r="J78" s="102"/>
      <c r="K78" s="102"/>
      <c r="L78" s="102">
        <v>1.4E-2</v>
      </c>
      <c r="M78" s="102"/>
      <c r="N78" s="174"/>
      <c r="O78" s="146"/>
    </row>
    <row r="79" spans="1:15" ht="14.25" x14ac:dyDescent="0.2">
      <c r="A79" s="11"/>
      <c r="B79" s="70" t="s">
        <v>200</v>
      </c>
      <c r="C79" s="11"/>
      <c r="D79" s="11"/>
      <c r="E79" s="11"/>
      <c r="F79" s="19">
        <f>F78</f>
        <v>10</v>
      </c>
      <c r="G79" s="11">
        <v>2</v>
      </c>
      <c r="H79" s="11">
        <f>H78</f>
        <v>4.0000000000000001E-3</v>
      </c>
      <c r="I79" s="11">
        <f>I78</f>
        <v>24.4</v>
      </c>
      <c r="J79" s="11"/>
      <c r="K79" s="11"/>
      <c r="L79" s="11">
        <f>L78</f>
        <v>1.4E-2</v>
      </c>
      <c r="M79" s="11"/>
      <c r="N79" s="177"/>
      <c r="O79" s="11"/>
    </row>
    <row r="80" spans="1:15" ht="75.75" customHeight="1" thickBot="1" x14ac:dyDescent="0.25">
      <c r="A80" s="121" t="s">
        <v>156</v>
      </c>
      <c r="B80" s="233" t="s">
        <v>268</v>
      </c>
      <c r="C80" s="102" t="s">
        <v>139</v>
      </c>
      <c r="D80" s="102" t="s">
        <v>140</v>
      </c>
      <c r="E80" s="230">
        <v>2016</v>
      </c>
      <c r="F80" s="232">
        <v>56670</v>
      </c>
      <c r="G80" s="231">
        <v>1</v>
      </c>
      <c r="H80" s="102">
        <v>0.02</v>
      </c>
      <c r="I80" s="102">
        <v>34.9</v>
      </c>
      <c r="J80" s="102"/>
      <c r="K80" s="102"/>
      <c r="L80" s="102"/>
      <c r="M80" s="34">
        <v>0.02</v>
      </c>
      <c r="N80" s="178">
        <v>34.9</v>
      </c>
      <c r="O80" s="34"/>
    </row>
    <row r="81" spans="1:15" ht="60.75" thickBot="1" x14ac:dyDescent="0.25">
      <c r="A81" s="183" t="s">
        <v>158</v>
      </c>
      <c r="B81" s="237" t="s">
        <v>269</v>
      </c>
      <c r="C81" s="181" t="s">
        <v>254</v>
      </c>
      <c r="D81" s="181" t="s">
        <v>255</v>
      </c>
      <c r="E81" s="230">
        <v>2016</v>
      </c>
      <c r="F81" s="232">
        <v>41716.167999999998</v>
      </c>
      <c r="G81" s="231">
        <v>1</v>
      </c>
      <c r="H81" s="181">
        <v>2E-3</v>
      </c>
      <c r="I81" s="181">
        <v>29.62</v>
      </c>
      <c r="J81" s="181"/>
      <c r="K81" s="181"/>
      <c r="L81" s="181">
        <v>1E-3</v>
      </c>
      <c r="M81" s="181">
        <v>1.4E-2</v>
      </c>
      <c r="N81" s="181">
        <v>29.62</v>
      </c>
      <c r="O81" s="181"/>
    </row>
    <row r="82" spans="1:15" ht="60.75" thickBot="1" x14ac:dyDescent="0.25">
      <c r="A82" s="183" t="s">
        <v>159</v>
      </c>
      <c r="B82" s="238" t="s">
        <v>270</v>
      </c>
      <c r="C82" s="181" t="s">
        <v>254</v>
      </c>
      <c r="D82" s="181" t="s">
        <v>255</v>
      </c>
      <c r="E82" s="181">
        <v>2016</v>
      </c>
      <c r="F82" s="239">
        <v>30308.723999999998</v>
      </c>
      <c r="G82" s="181">
        <v>1</v>
      </c>
      <c r="H82" s="181">
        <v>3.0000000000000001E-3</v>
      </c>
      <c r="I82" s="181">
        <v>33.58</v>
      </c>
      <c r="J82" s="181"/>
      <c r="K82" s="181"/>
      <c r="L82" s="181">
        <v>1E-3</v>
      </c>
      <c r="M82" s="181">
        <v>1.6E-2</v>
      </c>
      <c r="N82" s="181">
        <v>33.58</v>
      </c>
      <c r="O82" s="181"/>
    </row>
    <row r="83" spans="1:15" ht="18.75" customHeight="1" x14ac:dyDescent="0.2">
      <c r="A83" s="11"/>
      <c r="B83" s="70" t="s">
        <v>200</v>
      </c>
      <c r="C83" s="11"/>
      <c r="D83" s="11"/>
      <c r="E83" s="11">
        <v>2016</v>
      </c>
      <c r="F83">
        <f>F82+F81+F80</f>
        <v>128694.89199999999</v>
      </c>
      <c r="G83" s="11">
        <v>1</v>
      </c>
      <c r="H83" s="11" t="e">
        <f>H82+H81+#REF!+H80</f>
        <v>#REF!</v>
      </c>
      <c r="I83" s="11" t="e">
        <f>I82+I81+#REF!+I80</f>
        <v>#REF!</v>
      </c>
      <c r="J83" s="11"/>
      <c r="K83" s="11"/>
      <c r="L83" s="11" t="e">
        <f>L82+L81+#REF!</f>
        <v>#REF!</v>
      </c>
      <c r="M83" s="36" t="e">
        <f>M82+M81+#REF!+M80</f>
        <v>#REF!</v>
      </c>
      <c r="N83" s="206" t="e">
        <f>N82+N81+#REF!+N80</f>
        <v>#REF!</v>
      </c>
      <c r="O83" s="11"/>
    </row>
    <row r="84" spans="1:15" ht="42.75" x14ac:dyDescent="0.2">
      <c r="A84" s="82"/>
      <c r="B84" s="69" t="s">
        <v>184</v>
      </c>
      <c r="C84" s="76"/>
      <c r="D84" s="76"/>
      <c r="E84" s="214" t="s">
        <v>128</v>
      </c>
      <c r="F84" s="38" t="s">
        <v>257</v>
      </c>
      <c r="G84" s="38" t="s">
        <v>187</v>
      </c>
      <c r="H84" s="213" t="e">
        <f>H83+H79+H77+H69+H61</f>
        <v>#REF!</v>
      </c>
      <c r="I84" s="40" t="e">
        <f>I83+I79+I77+I69+I61</f>
        <v>#REF!</v>
      </c>
      <c r="J84" s="40">
        <f>J83+J79+J77+J69+J61</f>
        <v>2E-3</v>
      </c>
      <c r="K84" s="77"/>
      <c r="L84" s="215" t="e">
        <f>L83+L79+L77+L69+L61</f>
        <v>#REF!</v>
      </c>
      <c r="M84" s="213" t="e">
        <f>M83+M79+M77+M69+M61</f>
        <v>#REF!</v>
      </c>
      <c r="N84" s="179" t="e">
        <f>N83+N79+N77+N69+N61</f>
        <v>#REF!</v>
      </c>
      <c r="O84" s="180"/>
    </row>
    <row r="85" spans="1:15" x14ac:dyDescent="0.2">
      <c r="A85" s="13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ht="15.75" x14ac:dyDescent="0.25">
      <c r="A86" s="135"/>
      <c r="B86" s="113" t="s">
        <v>22</v>
      </c>
      <c r="C86" s="50"/>
      <c r="D86" s="50"/>
      <c r="E86" s="51"/>
      <c r="F86" s="52"/>
      <c r="G86" s="52"/>
      <c r="H86" s="52"/>
      <c r="I86" s="52"/>
      <c r="J86" s="52"/>
      <c r="K86" s="52"/>
      <c r="L86" s="52"/>
      <c r="M86" s="52"/>
      <c r="N86" s="52"/>
      <c r="O86" s="52"/>
    </row>
    <row r="87" spans="1:15" ht="53.25" customHeight="1" x14ac:dyDescent="0.2">
      <c r="A87" s="136"/>
      <c r="B87" s="566" t="s">
        <v>195</v>
      </c>
      <c r="C87" s="566"/>
      <c r="D87" s="566"/>
      <c r="E87" s="675"/>
      <c r="F87" s="675"/>
      <c r="G87" s="675"/>
      <c r="H87" s="675"/>
      <c r="I87" s="675"/>
      <c r="J87" s="675"/>
      <c r="K87" s="675"/>
      <c r="L87" s="675"/>
      <c r="M87" s="675"/>
      <c r="N87" s="171"/>
      <c r="O87" s="171"/>
    </row>
    <row r="90" spans="1:15" x14ac:dyDescent="0.2">
      <c r="H90" s="212"/>
    </row>
  </sheetData>
  <mergeCells count="228">
    <mergeCell ref="A32:A34"/>
    <mergeCell ref="B47:B50"/>
    <mergeCell ref="O3:O5"/>
    <mergeCell ref="F44:F45"/>
    <mergeCell ref="G44:G45"/>
    <mergeCell ref="H44:H45"/>
    <mergeCell ref="I44:I45"/>
    <mergeCell ref="J44:J45"/>
    <mergeCell ref="K44:K45"/>
    <mergeCell ref="L44:L45"/>
    <mergeCell ref="M44:M45"/>
    <mergeCell ref="O32:O34"/>
    <mergeCell ref="O35:O37"/>
    <mergeCell ref="O38:O40"/>
    <mergeCell ref="O41:O43"/>
    <mergeCell ref="A11:A13"/>
    <mergeCell ref="A14:A16"/>
    <mergeCell ref="A8:A10"/>
    <mergeCell ref="A3:A5"/>
    <mergeCell ref="B3:B5"/>
    <mergeCell ref="C3:C5"/>
    <mergeCell ref="F3:F5"/>
    <mergeCell ref="C11:C13"/>
    <mergeCell ref="E11:E13"/>
    <mergeCell ref="B64:B68"/>
    <mergeCell ref="C64:C68"/>
    <mergeCell ref="D64:D68"/>
    <mergeCell ref="B35:B37"/>
    <mergeCell ref="C35:C37"/>
    <mergeCell ref="A57:A60"/>
    <mergeCell ref="A51:A53"/>
    <mergeCell ref="B38:B40"/>
    <mergeCell ref="C38:C40"/>
    <mergeCell ref="A44:A46"/>
    <mergeCell ref="A54:A56"/>
    <mergeCell ref="D41:D43"/>
    <mergeCell ref="D44:D46"/>
    <mergeCell ref="B41:B43"/>
    <mergeCell ref="C41:C43"/>
    <mergeCell ref="A47:A50"/>
    <mergeCell ref="A41:A43"/>
    <mergeCell ref="B51:B53"/>
    <mergeCell ref="C51:C53"/>
    <mergeCell ref="A61:A63"/>
    <mergeCell ref="B54:B56"/>
    <mergeCell ref="C54:C56"/>
    <mergeCell ref="B44:B46"/>
    <mergeCell ref="C44:C46"/>
    <mergeCell ref="B87:M87"/>
    <mergeCell ref="A2:M2"/>
    <mergeCell ref="C61:C63"/>
    <mergeCell ref="B61:B63"/>
    <mergeCell ref="D61:D63"/>
    <mergeCell ref="E61:E63"/>
    <mergeCell ref="H61:H63"/>
    <mergeCell ref="I61:I63"/>
    <mergeCell ref="J61:J63"/>
    <mergeCell ref="K61:K63"/>
    <mergeCell ref="L61:L63"/>
    <mergeCell ref="M61:M63"/>
    <mergeCell ref="H4:H5"/>
    <mergeCell ref="I4:I5"/>
    <mergeCell ref="C75:C76"/>
    <mergeCell ref="M73:M74"/>
    <mergeCell ref="L73:L74"/>
    <mergeCell ref="K73:K74"/>
    <mergeCell ref="A20:A22"/>
    <mergeCell ref="B26:B28"/>
    <mergeCell ref="I73:I74"/>
    <mergeCell ref="A23:A25"/>
    <mergeCell ref="A17:A19"/>
    <mergeCell ref="B17:B19"/>
    <mergeCell ref="H73:H74"/>
    <mergeCell ref="C73:C74"/>
    <mergeCell ref="F73:F74"/>
    <mergeCell ref="G73:G74"/>
    <mergeCell ref="D73:D74"/>
    <mergeCell ref="E73:E74"/>
    <mergeCell ref="H75:H76"/>
    <mergeCell ref="I75:I76"/>
    <mergeCell ref="K75:K76"/>
    <mergeCell ref="J75:J76"/>
    <mergeCell ref="L75:L76"/>
    <mergeCell ref="A38:A40"/>
    <mergeCell ref="A29:A31"/>
    <mergeCell ref="C17:C19"/>
    <mergeCell ref="E17:E19"/>
    <mergeCell ref="B29:B31"/>
    <mergeCell ref="M75:M76"/>
    <mergeCell ref="D75:D76"/>
    <mergeCell ref="F75:F76"/>
    <mergeCell ref="G75:G76"/>
    <mergeCell ref="E75:E76"/>
    <mergeCell ref="I70:I71"/>
    <mergeCell ref="J70:J71"/>
    <mergeCell ref="K70:K71"/>
    <mergeCell ref="L70:L71"/>
    <mergeCell ref="M70:M71"/>
    <mergeCell ref="D70:D71"/>
    <mergeCell ref="A70:A71"/>
    <mergeCell ref="B73:B74"/>
    <mergeCell ref="E70:E71"/>
    <mergeCell ref="F70:F71"/>
    <mergeCell ref="A73:A74"/>
    <mergeCell ref="J73:J74"/>
    <mergeCell ref="B75:B76"/>
    <mergeCell ref="A75:A76"/>
    <mergeCell ref="A64:A68"/>
    <mergeCell ref="B70:B71"/>
    <mergeCell ref="C70:C71"/>
    <mergeCell ref="G70:G71"/>
    <mergeCell ref="H70:H71"/>
    <mergeCell ref="D17:D19"/>
    <mergeCell ref="D20:D22"/>
    <mergeCell ref="D23:D25"/>
    <mergeCell ref="D29:D31"/>
    <mergeCell ref="D26:D28"/>
    <mergeCell ref="B20:B22"/>
    <mergeCell ref="C20:C22"/>
    <mergeCell ref="E20:E22"/>
    <mergeCell ref="A35:A37"/>
    <mergeCell ref="B23:B25"/>
    <mergeCell ref="C23:C25"/>
    <mergeCell ref="E23:E25"/>
    <mergeCell ref="A26:A28"/>
    <mergeCell ref="B32:B34"/>
    <mergeCell ref="C32:C34"/>
    <mergeCell ref="E44:E46"/>
    <mergeCell ref="E32:E34"/>
    <mergeCell ref="F59:F60"/>
    <mergeCell ref="E51:E53"/>
    <mergeCell ref="J47:J49"/>
    <mergeCell ref="K47:K49"/>
    <mergeCell ref="E54:E56"/>
    <mergeCell ref="B57:B60"/>
    <mergeCell ref="C57:C60"/>
    <mergeCell ref="E57:E60"/>
    <mergeCell ref="D54:D56"/>
    <mergeCell ref="D57:D60"/>
    <mergeCell ref="D51:D53"/>
    <mergeCell ref="D47:D50"/>
    <mergeCell ref="E47:E50"/>
    <mergeCell ref="F54:F55"/>
    <mergeCell ref="G54:G55"/>
    <mergeCell ref="H54:H55"/>
    <mergeCell ref="I54:I55"/>
    <mergeCell ref="J54:J55"/>
    <mergeCell ref="K54:K55"/>
    <mergeCell ref="K59:K60"/>
    <mergeCell ref="G59:G60"/>
    <mergeCell ref="H59:H60"/>
    <mergeCell ref="I59:I60"/>
    <mergeCell ref="J59:J60"/>
    <mergeCell ref="G3:G5"/>
    <mergeCell ref="C26:C28"/>
    <mergeCell ref="E26:E28"/>
    <mergeCell ref="N32:N34"/>
    <mergeCell ref="N35:N37"/>
    <mergeCell ref="N38:N40"/>
    <mergeCell ref="N41:N43"/>
    <mergeCell ref="N47:N50"/>
    <mergeCell ref="A7:O7"/>
    <mergeCell ref="C47:C50"/>
    <mergeCell ref="E38:E40"/>
    <mergeCell ref="E41:E43"/>
    <mergeCell ref="F47:F49"/>
    <mergeCell ref="G47:G49"/>
    <mergeCell ref="H47:H49"/>
    <mergeCell ref="I47:I49"/>
    <mergeCell ref="B14:B16"/>
    <mergeCell ref="C14:C16"/>
    <mergeCell ref="E14:E16"/>
    <mergeCell ref="E3:E5"/>
    <mergeCell ref="D3:D5"/>
    <mergeCell ref="D8:D10"/>
    <mergeCell ref="D11:D13"/>
    <mergeCell ref="D14:D16"/>
    <mergeCell ref="E35:E37"/>
    <mergeCell ref="C29:C31"/>
    <mergeCell ref="E29:E31"/>
    <mergeCell ref="D32:D34"/>
    <mergeCell ref="D35:D37"/>
    <mergeCell ref="D38:D40"/>
    <mergeCell ref="E8:E10"/>
    <mergeCell ref="B8:B10"/>
    <mergeCell ref="B11:B13"/>
    <mergeCell ref="C8:C10"/>
    <mergeCell ref="N70:N71"/>
    <mergeCell ref="O70:O71"/>
    <mergeCell ref="N73:N74"/>
    <mergeCell ref="O73:O74"/>
    <mergeCell ref="N75:N76"/>
    <mergeCell ref="O75:O76"/>
    <mergeCell ref="N8:N10"/>
    <mergeCell ref="O8:O10"/>
    <mergeCell ref="N11:N13"/>
    <mergeCell ref="O11:O13"/>
    <mergeCell ref="N14:N16"/>
    <mergeCell ref="O14:O16"/>
    <mergeCell ref="N17:N19"/>
    <mergeCell ref="O17:O19"/>
    <mergeCell ref="N20:N22"/>
    <mergeCell ref="O20:O22"/>
    <mergeCell ref="N23:N25"/>
    <mergeCell ref="O23:O25"/>
    <mergeCell ref="N26:N28"/>
    <mergeCell ref="O26:O28"/>
    <mergeCell ref="N29:N31"/>
    <mergeCell ref="O29:O31"/>
    <mergeCell ref="N61:N63"/>
    <mergeCell ref="O61:O63"/>
    <mergeCell ref="L1:O1"/>
    <mergeCell ref="O47:O50"/>
    <mergeCell ref="N51:N53"/>
    <mergeCell ref="O51:O53"/>
    <mergeCell ref="N54:N56"/>
    <mergeCell ref="O54:O56"/>
    <mergeCell ref="N57:N60"/>
    <mergeCell ref="O57:O60"/>
    <mergeCell ref="N44:N46"/>
    <mergeCell ref="O44:O46"/>
    <mergeCell ref="L47:L49"/>
    <mergeCell ref="M47:M49"/>
    <mergeCell ref="M4:N4"/>
    <mergeCell ref="L54:L55"/>
    <mergeCell ref="M54:M55"/>
    <mergeCell ref="L59:L60"/>
    <mergeCell ref="M59:M60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11" sqref="A11:M11"/>
    </sheetView>
  </sheetViews>
  <sheetFormatPr defaultRowHeight="12.75" x14ac:dyDescent="0.2"/>
  <cols>
    <col min="1" max="1" width="10.5703125" bestFit="1" customWidth="1"/>
    <col min="2" max="3" width="9.5703125" bestFit="1" customWidth="1"/>
    <col min="4" max="4" width="10.5703125" bestFit="1" customWidth="1"/>
    <col min="6" max="6" width="11.7109375" customWidth="1"/>
    <col min="8" max="9" width="11.85546875" bestFit="1" customWidth="1"/>
    <col min="10" max="10" width="9.5703125" bestFit="1" customWidth="1"/>
    <col min="11" max="11" width="9.28515625" bestFit="1" customWidth="1"/>
    <col min="12" max="12" width="10.7109375" bestFit="1" customWidth="1"/>
    <col min="13" max="13" width="9.28515625" bestFit="1" customWidth="1"/>
  </cols>
  <sheetData>
    <row r="1" spans="1:13" ht="18.75" x14ac:dyDescent="0.3">
      <c r="A1" s="698" t="s">
        <v>23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</row>
    <row r="2" spans="1:13" x14ac:dyDescent="0.2">
      <c r="J2" s="3" t="s">
        <v>10</v>
      </c>
      <c r="K2" s="2"/>
      <c r="L2" s="1"/>
    </row>
    <row r="3" spans="1:13" ht="15" x14ac:dyDescent="0.2">
      <c r="A3" s="570" t="s">
        <v>0</v>
      </c>
      <c r="B3" s="570" t="s">
        <v>21</v>
      </c>
      <c r="C3" s="570" t="s">
        <v>14</v>
      </c>
      <c r="D3" s="576" t="s">
        <v>32</v>
      </c>
      <c r="E3" s="570" t="s">
        <v>33</v>
      </c>
      <c r="F3" s="570" t="s">
        <v>18</v>
      </c>
      <c r="G3" s="570" t="s">
        <v>20</v>
      </c>
      <c r="H3" s="573" t="s">
        <v>17</v>
      </c>
      <c r="I3" s="701"/>
      <c r="J3" s="701"/>
      <c r="K3" s="701"/>
      <c r="L3" s="701"/>
      <c r="M3" s="701"/>
    </row>
    <row r="4" spans="1:13" ht="15.75" x14ac:dyDescent="0.2">
      <c r="A4" s="572"/>
      <c r="B4" s="572"/>
      <c r="C4" s="571"/>
      <c r="D4" s="577"/>
      <c r="E4" s="571"/>
      <c r="F4" s="572"/>
      <c r="G4" s="700"/>
      <c r="H4" s="568" t="s">
        <v>19</v>
      </c>
      <c r="I4" s="568" t="s">
        <v>16</v>
      </c>
      <c r="J4" s="593" t="s">
        <v>1</v>
      </c>
      <c r="K4" s="593"/>
      <c r="L4" s="593"/>
      <c r="M4" s="593"/>
    </row>
    <row r="5" spans="1:13" ht="60" x14ac:dyDescent="0.2">
      <c r="A5" s="572"/>
      <c r="B5" s="572"/>
      <c r="C5" s="571"/>
      <c r="D5" s="578"/>
      <c r="E5" s="571"/>
      <c r="F5" s="699"/>
      <c r="G5" s="700"/>
      <c r="H5" s="702"/>
      <c r="I5" s="703"/>
      <c r="J5" s="78" t="s">
        <v>2</v>
      </c>
      <c r="K5" s="78" t="s">
        <v>3</v>
      </c>
      <c r="L5" s="78" t="s">
        <v>4</v>
      </c>
      <c r="M5" s="78" t="s">
        <v>5</v>
      </c>
    </row>
    <row r="6" spans="1:13" ht="15.75" x14ac:dyDescent="0.25">
      <c r="A6" s="7" t="s">
        <v>6</v>
      </c>
      <c r="B6" s="7" t="s">
        <v>7</v>
      </c>
      <c r="C6" s="7" t="s">
        <v>8</v>
      </c>
      <c r="D6" s="7"/>
      <c r="E6" s="7" t="s">
        <v>9</v>
      </c>
      <c r="F6" s="7">
        <v>1</v>
      </c>
      <c r="G6" s="7">
        <v>2</v>
      </c>
      <c r="H6" s="7">
        <v>3</v>
      </c>
      <c r="I6" s="79">
        <v>4</v>
      </c>
      <c r="J6" s="7">
        <v>5</v>
      </c>
      <c r="K6" s="7">
        <v>7</v>
      </c>
      <c r="L6" s="7">
        <v>8</v>
      </c>
      <c r="M6" s="7">
        <v>9</v>
      </c>
    </row>
    <row r="7" spans="1:13" ht="15.75" x14ac:dyDescent="0.2">
      <c r="A7" s="694" t="s">
        <v>189</v>
      </c>
      <c r="B7" s="695"/>
      <c r="C7" s="695"/>
      <c r="D7" s="695"/>
      <c r="E7" s="695"/>
      <c r="F7" s="695"/>
      <c r="G7" s="695"/>
      <c r="H7" s="695"/>
      <c r="I7" s="695"/>
      <c r="J7" s="695"/>
      <c r="K7" s="695"/>
      <c r="L7" s="695"/>
      <c r="M7" s="695"/>
    </row>
    <row r="8" spans="1:13" ht="31.5" x14ac:dyDescent="0.2">
      <c r="A8" s="71"/>
      <c r="B8" s="85"/>
      <c r="C8" s="86"/>
      <c r="D8" s="86"/>
      <c r="E8" s="86" t="s">
        <v>128</v>
      </c>
      <c r="F8" s="87">
        <v>9510.1</v>
      </c>
      <c r="G8" s="86">
        <v>3</v>
      </c>
      <c r="H8" s="86">
        <v>1.7709089999999996</v>
      </c>
      <c r="I8" s="86">
        <v>5535.4493999999995</v>
      </c>
      <c r="J8" s="86">
        <v>3.6310000000000002</v>
      </c>
      <c r="K8" s="86">
        <v>0.2049</v>
      </c>
      <c r="L8" s="86">
        <v>2.8509012</v>
      </c>
      <c r="M8" s="86">
        <v>1.03</v>
      </c>
    </row>
    <row r="9" spans="1:13" ht="15.75" x14ac:dyDescent="0.2">
      <c r="A9" s="657" t="s">
        <v>190</v>
      </c>
      <c r="B9" s="658"/>
      <c r="C9" s="658"/>
      <c r="D9" s="658"/>
      <c r="E9" s="658"/>
      <c r="F9" s="658"/>
      <c r="G9" s="658"/>
      <c r="H9" s="658"/>
      <c r="I9" s="658"/>
      <c r="J9" s="658"/>
      <c r="K9" s="658"/>
      <c r="L9" s="658"/>
      <c r="M9" s="658"/>
    </row>
    <row r="10" spans="1:13" ht="78.75" x14ac:dyDescent="0.2">
      <c r="A10" s="88"/>
      <c r="B10" s="88"/>
      <c r="C10" s="88"/>
      <c r="D10" s="88"/>
      <c r="E10" s="86" t="s">
        <v>144</v>
      </c>
      <c r="F10" s="86" t="s">
        <v>183</v>
      </c>
      <c r="G10" s="86" t="s">
        <v>191</v>
      </c>
      <c r="H10" s="86">
        <v>3.9</v>
      </c>
      <c r="I10" s="86">
        <v>24500.601999999999</v>
      </c>
      <c r="J10" s="86">
        <v>0.95124999999999993</v>
      </c>
      <c r="K10" s="86"/>
      <c r="L10" s="86">
        <v>0.66710000000000003</v>
      </c>
      <c r="M10" s="86"/>
    </row>
    <row r="11" spans="1:13" ht="15.75" x14ac:dyDescent="0.2">
      <c r="A11" s="696" t="s">
        <v>15</v>
      </c>
      <c r="B11" s="697"/>
      <c r="C11" s="697"/>
      <c r="D11" s="697"/>
      <c r="E11" s="697"/>
      <c r="F11" s="697"/>
      <c r="G11" s="697"/>
      <c r="H11" s="697"/>
      <c r="I11" s="697"/>
      <c r="J11" s="697"/>
      <c r="K11" s="697"/>
      <c r="L11" s="697"/>
      <c r="M11" s="697"/>
    </row>
    <row r="12" spans="1:13" ht="63" x14ac:dyDescent="0.2">
      <c r="A12" s="88"/>
      <c r="B12" s="88"/>
      <c r="C12" s="88"/>
      <c r="D12" s="88"/>
      <c r="E12" s="86" t="s">
        <v>128</v>
      </c>
      <c r="F12" s="86" t="s">
        <v>188</v>
      </c>
      <c r="G12" s="86" t="s">
        <v>187</v>
      </c>
      <c r="H12" s="86">
        <v>0.14956800000000001</v>
      </c>
      <c r="I12" s="86">
        <v>813.01499999999987</v>
      </c>
      <c r="J12" s="86"/>
      <c r="K12" s="86"/>
      <c r="L12" s="86">
        <v>3.8725000000000002E-2</v>
      </c>
      <c r="M12" s="86">
        <v>0.46149999999999997</v>
      </c>
    </row>
    <row r="13" spans="1:13" ht="78.75" x14ac:dyDescent="0.2">
      <c r="A13" s="89">
        <f>47043+329835.661</f>
        <v>376878.66100000002</v>
      </c>
      <c r="B13" s="89">
        <f>5000+30105.071</f>
        <v>35105.070999999996</v>
      </c>
      <c r="C13" s="89">
        <f>1167.72+9510.1</f>
        <v>10677.82</v>
      </c>
      <c r="D13" s="89">
        <f>A13+B13+C13+60743.23</f>
        <v>483404.78200000001</v>
      </c>
      <c r="E13" s="71" t="s">
        <v>128</v>
      </c>
      <c r="F13" s="11" t="s">
        <v>192</v>
      </c>
      <c r="G13" s="71" t="s">
        <v>191</v>
      </c>
      <c r="H13" s="11">
        <f>H12+H10+H8</f>
        <v>5.8204769999999995</v>
      </c>
      <c r="I13" s="11">
        <f>I12+I10+I8</f>
        <v>30849.066399999996</v>
      </c>
      <c r="J13" s="11">
        <f>J10+J8</f>
        <v>4.5822500000000002</v>
      </c>
      <c r="K13" s="11">
        <f>K8</f>
        <v>0.2049</v>
      </c>
      <c r="L13" s="11">
        <f>L12+L10+L8</f>
        <v>3.5567261999999999</v>
      </c>
      <c r="M13" s="11">
        <f>M12+M8</f>
        <v>1.4915</v>
      </c>
    </row>
    <row r="14" spans="1:13" x14ac:dyDescent="0.2">
      <c r="A14" s="83">
        <v>1</v>
      </c>
      <c r="B14" s="83">
        <v>2</v>
      </c>
      <c r="C14" s="83">
        <v>3</v>
      </c>
      <c r="D14" s="83">
        <v>5</v>
      </c>
      <c r="E14" s="8"/>
      <c r="F14" s="8"/>
      <c r="G14" s="8"/>
      <c r="H14" s="8"/>
      <c r="I14" s="8"/>
      <c r="J14" s="8"/>
      <c r="K14" s="8"/>
      <c r="L14" s="8"/>
      <c r="M14" s="8"/>
    </row>
  </sheetData>
  <mergeCells count="15">
    <mergeCell ref="A7:M7"/>
    <mergeCell ref="A9:M9"/>
    <mergeCell ref="A11:M11"/>
    <mergeCell ref="A1:M1"/>
    <mergeCell ref="A3:A5"/>
    <mergeCell ref="B3:B5"/>
    <mergeCell ref="C3:C5"/>
    <mergeCell ref="D3:D5"/>
    <mergeCell ref="E3:E5"/>
    <mergeCell ref="F3:F5"/>
    <mergeCell ref="G3:G5"/>
    <mergeCell ref="H3:M3"/>
    <mergeCell ref="H4:H5"/>
    <mergeCell ref="I4:I5"/>
    <mergeCell ref="J4:M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0"/>
  <sheetViews>
    <sheetView tabSelected="1" topLeftCell="A425" zoomScale="60" zoomScaleNormal="60" zoomScalePageLayoutView="71" workbookViewId="0">
      <selection sqref="A1:P446"/>
    </sheetView>
  </sheetViews>
  <sheetFormatPr defaultRowHeight="12.75" x14ac:dyDescent="0.2"/>
  <cols>
    <col min="1" max="1" width="5.85546875" customWidth="1"/>
    <col min="2" max="2" width="38.42578125" customWidth="1"/>
    <col min="3" max="3" width="20.85546875" customWidth="1"/>
    <col min="4" max="4" width="26.7109375" customWidth="1"/>
    <col min="5" max="5" width="13.85546875" customWidth="1"/>
    <col min="6" max="6" width="17.7109375" customWidth="1"/>
    <col min="7" max="7" width="9.5703125" customWidth="1"/>
    <col min="8" max="8" width="14" customWidth="1"/>
    <col min="9" max="9" width="14.42578125" customWidth="1"/>
    <col min="10" max="10" width="13.28515625" customWidth="1"/>
    <col min="11" max="11" width="11.5703125" customWidth="1"/>
    <col min="12" max="12" width="13.42578125" customWidth="1"/>
    <col min="13" max="13" width="11.140625" customWidth="1"/>
    <col min="14" max="14" width="15.5703125" customWidth="1"/>
    <col min="15" max="15" width="13" customWidth="1"/>
    <col min="16" max="16" width="15" customWidth="1"/>
  </cols>
  <sheetData>
    <row r="1" spans="1:16" ht="18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998" t="s">
        <v>426</v>
      </c>
      <c r="N1" s="998"/>
      <c r="O1" s="998"/>
      <c r="P1" s="998"/>
    </row>
    <row r="2" spans="1:16" ht="118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99"/>
      <c r="N2" s="999"/>
      <c r="O2" s="999"/>
      <c r="P2" s="999"/>
    </row>
    <row r="3" spans="1:16" ht="15.75" customHeight="1" x14ac:dyDescent="0.2">
      <c r="A3" s="997" t="s">
        <v>427</v>
      </c>
      <c r="B3" s="997"/>
      <c r="C3" s="997"/>
      <c r="D3" s="997"/>
      <c r="E3" s="997"/>
      <c r="F3" s="997"/>
      <c r="G3" s="997"/>
      <c r="H3" s="997"/>
      <c r="I3" s="997"/>
      <c r="J3" s="997"/>
      <c r="K3" s="997"/>
      <c r="L3" s="997"/>
      <c r="M3" s="997"/>
      <c r="N3" s="997"/>
      <c r="O3" s="997"/>
      <c r="P3" s="997"/>
    </row>
    <row r="4" spans="1:16" ht="9" customHeight="1" x14ac:dyDescent="0.2">
      <c r="A4" s="997"/>
      <c r="B4" s="997"/>
      <c r="C4" s="997"/>
      <c r="D4" s="997"/>
      <c r="E4" s="997"/>
      <c r="F4" s="997"/>
      <c r="G4" s="997"/>
      <c r="H4" s="997"/>
      <c r="I4" s="997"/>
      <c r="J4" s="997"/>
      <c r="K4" s="997"/>
      <c r="L4" s="997"/>
      <c r="M4" s="997"/>
      <c r="N4" s="997"/>
      <c r="O4" s="997"/>
      <c r="P4" s="997"/>
    </row>
    <row r="5" spans="1:16" ht="18.75" hidden="1" customHeight="1" x14ac:dyDescent="0.2">
      <c r="A5" s="997"/>
      <c r="B5" s="997"/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  <c r="P5" s="997"/>
    </row>
    <row r="6" spans="1:16" ht="24.75" customHeight="1" x14ac:dyDescent="0.2">
      <c r="A6" s="1015" t="s">
        <v>263</v>
      </c>
      <c r="B6" s="1015" t="s">
        <v>21</v>
      </c>
      <c r="C6" s="1015" t="s">
        <v>14</v>
      </c>
      <c r="D6" s="579" t="s">
        <v>32</v>
      </c>
      <c r="E6" s="1065" t="s">
        <v>33</v>
      </c>
      <c r="F6" s="1015" t="s">
        <v>18</v>
      </c>
      <c r="G6" s="1015" t="s">
        <v>20</v>
      </c>
      <c r="H6" s="657" t="s">
        <v>17</v>
      </c>
      <c r="I6" s="658"/>
      <c r="J6" s="658"/>
      <c r="K6" s="658"/>
      <c r="L6" s="658"/>
      <c r="M6" s="658"/>
      <c r="N6" s="659"/>
      <c r="O6" s="579" t="s">
        <v>232</v>
      </c>
      <c r="P6" s="579" t="s">
        <v>302</v>
      </c>
    </row>
    <row r="7" spans="1:16" ht="15.75" customHeight="1" x14ac:dyDescent="0.2">
      <c r="A7" s="1015"/>
      <c r="B7" s="1015"/>
      <c r="C7" s="1081"/>
      <c r="D7" s="580"/>
      <c r="E7" s="1066"/>
      <c r="F7" s="1015"/>
      <c r="G7" s="1015"/>
      <c r="H7" s="1069" t="s">
        <v>256</v>
      </c>
      <c r="I7" s="1069" t="s">
        <v>16</v>
      </c>
      <c r="J7" s="1082" t="s">
        <v>1</v>
      </c>
      <c r="K7" s="1083"/>
      <c r="L7" s="1083"/>
      <c r="M7" s="1083"/>
      <c r="N7" s="1084"/>
      <c r="O7" s="580"/>
      <c r="P7" s="580"/>
    </row>
    <row r="8" spans="1:16" ht="60" customHeight="1" x14ac:dyDescent="0.2">
      <c r="A8" s="1015"/>
      <c r="B8" s="1015"/>
      <c r="C8" s="1081"/>
      <c r="D8" s="581"/>
      <c r="E8" s="1067"/>
      <c r="F8" s="1015"/>
      <c r="G8" s="1015"/>
      <c r="H8" s="1069"/>
      <c r="I8" s="1070"/>
      <c r="J8" s="491" t="s">
        <v>2</v>
      </c>
      <c r="K8" s="491" t="s">
        <v>3</v>
      </c>
      <c r="L8" s="491" t="s">
        <v>4</v>
      </c>
      <c r="M8" s="229" t="s">
        <v>5</v>
      </c>
      <c r="N8" s="491" t="s">
        <v>262</v>
      </c>
      <c r="O8" s="581"/>
      <c r="P8" s="581"/>
    </row>
    <row r="9" spans="1:16" ht="16.5" x14ac:dyDescent="0.25">
      <c r="A9" s="342">
        <v>1</v>
      </c>
      <c r="B9" s="342">
        <v>2</v>
      </c>
      <c r="C9" s="342">
        <v>3</v>
      </c>
      <c r="D9" s="342">
        <v>4</v>
      </c>
      <c r="E9" s="342">
        <v>5</v>
      </c>
      <c r="F9" s="342">
        <v>6</v>
      </c>
      <c r="G9" s="342">
        <v>7</v>
      </c>
      <c r="H9" s="342">
        <v>8</v>
      </c>
      <c r="I9" s="343">
        <v>9</v>
      </c>
      <c r="J9" s="342">
        <v>10</v>
      </c>
      <c r="K9" s="342">
        <v>11</v>
      </c>
      <c r="L9" s="342">
        <v>12</v>
      </c>
      <c r="M9" s="344">
        <v>13</v>
      </c>
      <c r="N9" s="342">
        <v>14</v>
      </c>
      <c r="O9" s="342">
        <v>15</v>
      </c>
      <c r="P9" s="342">
        <v>16</v>
      </c>
    </row>
    <row r="10" spans="1:16" ht="21.75" customHeight="1" x14ac:dyDescent="0.2">
      <c r="A10" s="594" t="s">
        <v>199</v>
      </c>
      <c r="B10" s="1071"/>
      <c r="C10" s="1071"/>
      <c r="D10" s="1071"/>
      <c r="E10" s="1071"/>
      <c r="F10" s="1071"/>
      <c r="G10" s="1071"/>
      <c r="H10" s="1071"/>
      <c r="I10" s="1071"/>
      <c r="J10" s="1071"/>
      <c r="K10" s="1071"/>
      <c r="L10" s="1071"/>
      <c r="M10" s="1071"/>
      <c r="N10" s="1071"/>
      <c r="O10" s="1071"/>
      <c r="P10" s="1072"/>
    </row>
    <row r="11" spans="1:16" ht="120" customHeight="1" x14ac:dyDescent="0.2">
      <c r="A11" s="287">
        <v>1</v>
      </c>
      <c r="B11" s="333" t="s">
        <v>291</v>
      </c>
      <c r="C11" s="290" t="s">
        <v>273</v>
      </c>
      <c r="D11" s="290" t="s">
        <v>307</v>
      </c>
      <c r="E11" s="287">
        <v>2017</v>
      </c>
      <c r="F11" s="288">
        <v>35</v>
      </c>
      <c r="G11" s="287">
        <v>3</v>
      </c>
      <c r="H11" s="559">
        <v>0.59099999999999997</v>
      </c>
      <c r="I11" s="288">
        <v>2860.9</v>
      </c>
      <c r="J11" s="559"/>
      <c r="K11" s="287"/>
      <c r="L11" s="334">
        <v>1.819</v>
      </c>
      <c r="M11" s="287"/>
      <c r="N11" s="288">
        <v>2825.9</v>
      </c>
      <c r="O11" s="288">
        <v>1.2233912405187179E-2</v>
      </c>
      <c r="P11" s="311">
        <v>220</v>
      </c>
    </row>
    <row r="12" spans="1:16" ht="108" customHeight="1" x14ac:dyDescent="0.2">
      <c r="A12" s="287">
        <v>2</v>
      </c>
      <c r="B12" s="333" t="s">
        <v>292</v>
      </c>
      <c r="C12" s="290" t="s">
        <v>274</v>
      </c>
      <c r="D12" s="290" t="s">
        <v>307</v>
      </c>
      <c r="E12" s="287">
        <v>2017</v>
      </c>
      <c r="F12" s="288">
        <v>10</v>
      </c>
      <c r="G12" s="287">
        <v>3</v>
      </c>
      <c r="H12" s="559">
        <v>5.3999999999999999E-2</v>
      </c>
      <c r="I12" s="288">
        <v>260.8</v>
      </c>
      <c r="J12" s="559"/>
      <c r="K12" s="287"/>
      <c r="L12" s="334">
        <v>0.16600000000000001</v>
      </c>
      <c r="M12" s="287"/>
      <c r="N12" s="288">
        <f>I12</f>
        <v>260.8</v>
      </c>
      <c r="O12" s="288">
        <v>3.834355828220859E-2</v>
      </c>
      <c r="P12" s="310">
        <v>28</v>
      </c>
    </row>
    <row r="13" spans="1:16" ht="112.5" customHeight="1" x14ac:dyDescent="0.2">
      <c r="A13" s="292">
        <v>3</v>
      </c>
      <c r="B13" s="335" t="s">
        <v>293</v>
      </c>
      <c r="C13" s="294" t="s">
        <v>419</v>
      </c>
      <c r="D13" s="336" t="s">
        <v>307</v>
      </c>
      <c r="E13" s="292">
        <v>2017</v>
      </c>
      <c r="F13" s="295">
        <v>480</v>
      </c>
      <c r="G13" s="292">
        <v>3</v>
      </c>
      <c r="H13" s="295">
        <v>8.7999999999999995E-2</v>
      </c>
      <c r="I13" s="295">
        <v>250.8</v>
      </c>
      <c r="J13" s="295"/>
      <c r="K13" s="257">
        <v>0.14000000000000001</v>
      </c>
      <c r="L13" s="292"/>
      <c r="M13" s="292"/>
      <c r="N13" s="295">
        <f>I13</f>
        <v>250.8</v>
      </c>
      <c r="O13" s="295">
        <v>1.9138755980861244</v>
      </c>
      <c r="P13" s="337">
        <v>88</v>
      </c>
    </row>
    <row r="14" spans="1:16" ht="118.5" customHeight="1" x14ac:dyDescent="0.2">
      <c r="A14" s="287">
        <v>4</v>
      </c>
      <c r="B14" s="333" t="s">
        <v>321</v>
      </c>
      <c r="C14" s="294" t="s">
        <v>418</v>
      </c>
      <c r="D14" s="290" t="s">
        <v>307</v>
      </c>
      <c r="E14" s="287">
        <v>2018</v>
      </c>
      <c r="F14" s="288">
        <v>1613.5</v>
      </c>
      <c r="G14" s="287">
        <v>3</v>
      </c>
      <c r="H14" s="559">
        <v>0.109</v>
      </c>
      <c r="I14" s="288">
        <v>523</v>
      </c>
      <c r="J14" s="559"/>
      <c r="K14" s="259"/>
      <c r="L14" s="259">
        <v>0.33529999999999999</v>
      </c>
      <c r="M14" s="287"/>
      <c r="N14" s="288">
        <f>I14</f>
        <v>523</v>
      </c>
      <c r="O14" s="288">
        <v>3.09</v>
      </c>
      <c r="P14" s="311">
        <v>306</v>
      </c>
    </row>
    <row r="15" spans="1:16" ht="96" customHeight="1" x14ac:dyDescent="0.2">
      <c r="A15" s="287">
        <v>5</v>
      </c>
      <c r="B15" s="291" t="s">
        <v>296</v>
      </c>
      <c r="C15" s="290" t="s">
        <v>314</v>
      </c>
      <c r="D15" s="290" t="s">
        <v>315</v>
      </c>
      <c r="E15" s="287">
        <v>2017</v>
      </c>
      <c r="F15" s="288">
        <v>171</v>
      </c>
      <c r="G15" s="287">
        <v>3</v>
      </c>
      <c r="H15" s="559">
        <v>9.5999999999999992E-3</v>
      </c>
      <c r="I15" s="287">
        <v>60.74</v>
      </c>
      <c r="J15" s="559">
        <v>8.3999999999999995E-3</v>
      </c>
      <c r="K15" s="287"/>
      <c r="L15" s="287"/>
      <c r="M15" s="287"/>
      <c r="N15" s="287">
        <v>60.74</v>
      </c>
      <c r="O15" s="287">
        <v>2.8</v>
      </c>
      <c r="P15" s="287">
        <v>6</v>
      </c>
    </row>
    <row r="16" spans="1:16" ht="72.75" customHeight="1" x14ac:dyDescent="0.2">
      <c r="A16" s="287">
        <v>6</v>
      </c>
      <c r="B16" s="291" t="s">
        <v>56</v>
      </c>
      <c r="C16" s="290" t="s">
        <v>275</v>
      </c>
      <c r="D16" s="290" t="s">
        <v>308</v>
      </c>
      <c r="E16" s="287">
        <v>2017</v>
      </c>
      <c r="F16" s="338">
        <v>60</v>
      </c>
      <c r="G16" s="301">
        <v>3</v>
      </c>
      <c r="H16" s="297">
        <v>8.1000000000000003E-2</v>
      </c>
      <c r="I16" s="338">
        <v>4.5</v>
      </c>
      <c r="J16" s="297"/>
      <c r="K16" s="301"/>
      <c r="L16" s="306">
        <v>0.25</v>
      </c>
      <c r="M16" s="301"/>
      <c r="N16" s="301">
        <v>4.5</v>
      </c>
      <c r="O16" s="301">
        <v>11</v>
      </c>
      <c r="P16" s="301">
        <v>23</v>
      </c>
    </row>
    <row r="17" spans="1:16" ht="74.25" customHeight="1" x14ac:dyDescent="0.2">
      <c r="A17" s="287">
        <v>7</v>
      </c>
      <c r="B17" s="291" t="s">
        <v>57</v>
      </c>
      <c r="C17" s="290" t="s">
        <v>275</v>
      </c>
      <c r="D17" s="290" t="s">
        <v>308</v>
      </c>
      <c r="E17" s="287">
        <v>2017</v>
      </c>
      <c r="F17" s="338">
        <v>15</v>
      </c>
      <c r="G17" s="301">
        <v>3</v>
      </c>
      <c r="H17" s="297">
        <v>2.7E-2</v>
      </c>
      <c r="I17" s="338">
        <v>5</v>
      </c>
      <c r="J17" s="297">
        <v>0.51</v>
      </c>
      <c r="K17" s="301"/>
      <c r="L17" s="301"/>
      <c r="M17" s="301">
        <v>0.15</v>
      </c>
      <c r="N17" s="301">
        <v>5</v>
      </c>
      <c r="O17" s="301">
        <v>3</v>
      </c>
      <c r="P17" s="301">
        <v>1134</v>
      </c>
    </row>
    <row r="18" spans="1:16" ht="71.25" customHeight="1" x14ac:dyDescent="0.2">
      <c r="A18" s="287">
        <v>8</v>
      </c>
      <c r="B18" s="291" t="s">
        <v>58</v>
      </c>
      <c r="C18" s="290" t="s">
        <v>275</v>
      </c>
      <c r="D18" s="290" t="s">
        <v>308</v>
      </c>
      <c r="E18" s="287">
        <v>2017</v>
      </c>
      <c r="F18" s="338">
        <v>20</v>
      </c>
      <c r="G18" s="301">
        <v>3</v>
      </c>
      <c r="H18" s="297">
        <v>2.9000000000000001E-2</v>
      </c>
      <c r="I18" s="338">
        <v>5</v>
      </c>
      <c r="J18" s="297">
        <v>0.53</v>
      </c>
      <c r="K18" s="301"/>
      <c r="L18" s="301"/>
      <c r="M18" s="301">
        <v>0.17</v>
      </c>
      <c r="N18" s="301">
        <v>5</v>
      </c>
      <c r="O18" s="301">
        <v>3</v>
      </c>
      <c r="P18" s="301">
        <v>1239</v>
      </c>
    </row>
    <row r="19" spans="1:16" ht="66.75" customHeight="1" x14ac:dyDescent="0.2">
      <c r="A19" s="287">
        <v>9</v>
      </c>
      <c r="B19" s="291" t="s">
        <v>297</v>
      </c>
      <c r="C19" s="290" t="s">
        <v>275</v>
      </c>
      <c r="D19" s="290" t="s">
        <v>308</v>
      </c>
      <c r="E19" s="287">
        <v>2018</v>
      </c>
      <c r="F19" s="338">
        <v>15</v>
      </c>
      <c r="G19" s="301">
        <v>3</v>
      </c>
      <c r="H19" s="297">
        <v>6.5000000000000002E-2</v>
      </c>
      <c r="I19" s="338">
        <v>5.5</v>
      </c>
      <c r="J19" s="297">
        <v>5.3999999999999999E-2</v>
      </c>
      <c r="K19" s="301"/>
      <c r="L19" s="301"/>
      <c r="M19" s="301">
        <v>1.7999999999999999E-2</v>
      </c>
      <c r="N19" s="301">
        <v>5.5</v>
      </c>
      <c r="O19" s="301">
        <v>2.5</v>
      </c>
      <c r="P19" s="301">
        <v>1208</v>
      </c>
    </row>
    <row r="20" spans="1:16" ht="72" customHeight="1" x14ac:dyDescent="0.2">
      <c r="A20" s="287">
        <v>10</v>
      </c>
      <c r="B20" s="291" t="s">
        <v>66</v>
      </c>
      <c r="C20" s="290" t="s">
        <v>275</v>
      </c>
      <c r="D20" s="290" t="s">
        <v>308</v>
      </c>
      <c r="E20" s="287">
        <v>2018</v>
      </c>
      <c r="F20" s="338">
        <v>7</v>
      </c>
      <c r="G20" s="301">
        <v>3</v>
      </c>
      <c r="H20" s="297">
        <v>6.4999999999999997E-3</v>
      </c>
      <c r="I20" s="338">
        <v>3</v>
      </c>
      <c r="J20" s="297"/>
      <c r="K20" s="301"/>
      <c r="L20" s="301">
        <v>0.02</v>
      </c>
      <c r="M20" s="301"/>
      <c r="N20" s="301">
        <v>3</v>
      </c>
      <c r="O20" s="301">
        <v>2.5</v>
      </c>
      <c r="P20" s="301">
        <v>18</v>
      </c>
    </row>
    <row r="21" spans="1:16" ht="65.25" customHeight="1" x14ac:dyDescent="0.2">
      <c r="A21" s="287">
        <v>11</v>
      </c>
      <c r="B21" s="291" t="s">
        <v>301</v>
      </c>
      <c r="C21" s="290" t="s">
        <v>275</v>
      </c>
      <c r="D21" s="290" t="s">
        <v>308</v>
      </c>
      <c r="E21" s="287">
        <v>2018</v>
      </c>
      <c r="F21" s="338">
        <v>45</v>
      </c>
      <c r="G21" s="301">
        <v>3</v>
      </c>
      <c r="H21" s="297">
        <v>0.01</v>
      </c>
      <c r="I21" s="338">
        <v>5</v>
      </c>
      <c r="J21" s="297"/>
      <c r="K21" s="301"/>
      <c r="L21" s="301">
        <v>3.1E-2</v>
      </c>
      <c r="M21" s="301"/>
      <c r="N21" s="301">
        <v>5</v>
      </c>
      <c r="O21" s="301">
        <v>9</v>
      </c>
      <c r="P21" s="301">
        <v>28</v>
      </c>
    </row>
    <row r="22" spans="1:16" ht="74.25" customHeight="1" x14ac:dyDescent="0.2">
      <c r="A22" s="287">
        <v>12</v>
      </c>
      <c r="B22" s="291" t="s">
        <v>322</v>
      </c>
      <c r="C22" s="290" t="s">
        <v>275</v>
      </c>
      <c r="D22" s="290" t="s">
        <v>308</v>
      </c>
      <c r="E22" s="287">
        <v>2019</v>
      </c>
      <c r="F22" s="338">
        <v>4</v>
      </c>
      <c r="G22" s="301">
        <v>3</v>
      </c>
      <c r="H22" s="297">
        <v>0.65</v>
      </c>
      <c r="I22" s="338">
        <v>3</v>
      </c>
      <c r="J22" s="297"/>
      <c r="K22" s="301"/>
      <c r="L22" s="306">
        <v>2E-3</v>
      </c>
      <c r="M22" s="301"/>
      <c r="N22" s="301">
        <v>3</v>
      </c>
      <c r="O22" s="301">
        <v>2</v>
      </c>
      <c r="P22" s="301">
        <v>18</v>
      </c>
    </row>
    <row r="23" spans="1:16" ht="75.75" customHeight="1" x14ac:dyDescent="0.2">
      <c r="A23" s="287">
        <v>13</v>
      </c>
      <c r="B23" s="291" t="s">
        <v>57</v>
      </c>
      <c r="C23" s="290" t="s">
        <v>275</v>
      </c>
      <c r="D23" s="290" t="s">
        <v>308</v>
      </c>
      <c r="E23" s="287">
        <v>2019</v>
      </c>
      <c r="F23" s="338">
        <v>30</v>
      </c>
      <c r="G23" s="301">
        <v>3</v>
      </c>
      <c r="H23" s="297">
        <v>0.06</v>
      </c>
      <c r="I23" s="338">
        <v>5</v>
      </c>
      <c r="J23" s="297">
        <v>5.2999999999999999E-2</v>
      </c>
      <c r="K23" s="301"/>
      <c r="L23" s="301"/>
      <c r="M23" s="301">
        <v>1.7000000000000001E-2</v>
      </c>
      <c r="N23" s="301">
        <v>5</v>
      </c>
      <c r="O23" s="301">
        <v>6</v>
      </c>
      <c r="P23" s="301">
        <v>1134</v>
      </c>
    </row>
    <row r="24" spans="1:16" ht="71.25" customHeight="1" x14ac:dyDescent="0.2">
      <c r="A24" s="287">
        <v>14</v>
      </c>
      <c r="B24" s="291" t="s">
        <v>56</v>
      </c>
      <c r="C24" s="290" t="s">
        <v>275</v>
      </c>
      <c r="D24" s="290" t="s">
        <v>308</v>
      </c>
      <c r="E24" s="287">
        <v>2019</v>
      </c>
      <c r="F24" s="338">
        <v>65</v>
      </c>
      <c r="G24" s="301">
        <v>3</v>
      </c>
      <c r="H24" s="297">
        <v>0.97</v>
      </c>
      <c r="I24" s="297">
        <v>4.5</v>
      </c>
      <c r="J24" s="297"/>
      <c r="K24" s="301"/>
      <c r="L24" s="301">
        <v>3.0000000000000001E-3</v>
      </c>
      <c r="M24" s="301"/>
      <c r="N24" s="297">
        <v>4.5</v>
      </c>
      <c r="O24" s="301">
        <v>6</v>
      </c>
      <c r="P24" s="301">
        <v>23</v>
      </c>
    </row>
    <row r="25" spans="1:16" ht="68.25" customHeight="1" x14ac:dyDescent="0.2">
      <c r="A25" s="287">
        <v>15</v>
      </c>
      <c r="B25" s="293" t="s">
        <v>323</v>
      </c>
      <c r="C25" s="294" t="s">
        <v>275</v>
      </c>
      <c r="D25" s="290" t="s">
        <v>308</v>
      </c>
      <c r="E25" s="292">
        <v>2020</v>
      </c>
      <c r="F25" s="296">
        <v>22</v>
      </c>
      <c r="G25" s="292">
        <v>3</v>
      </c>
      <c r="H25" s="295">
        <v>3.0000000000000001E-3</v>
      </c>
      <c r="I25" s="296">
        <v>28</v>
      </c>
      <c r="J25" s="295"/>
      <c r="K25" s="292"/>
      <c r="L25" s="257">
        <v>0.01</v>
      </c>
      <c r="M25" s="292"/>
      <c r="N25" s="295">
        <v>28</v>
      </c>
      <c r="O25" s="292">
        <v>1</v>
      </c>
      <c r="P25" s="292">
        <v>1</v>
      </c>
    </row>
    <row r="26" spans="1:16" ht="74.25" customHeight="1" x14ac:dyDescent="0.2">
      <c r="A26" s="287">
        <v>16</v>
      </c>
      <c r="B26" s="291" t="s">
        <v>324</v>
      </c>
      <c r="C26" s="294" t="s">
        <v>275</v>
      </c>
      <c r="D26" s="290" t="s">
        <v>308</v>
      </c>
      <c r="E26" s="287">
        <v>2020</v>
      </c>
      <c r="F26" s="289">
        <v>160</v>
      </c>
      <c r="G26" s="287">
        <v>3</v>
      </c>
      <c r="H26" s="559">
        <v>6.8999999999999999E-3</v>
      </c>
      <c r="I26" s="289">
        <v>90</v>
      </c>
      <c r="J26" s="559">
        <v>6.0000000000000001E-3</v>
      </c>
      <c r="K26" s="287"/>
      <c r="L26" s="287"/>
      <c r="M26" s="287"/>
      <c r="N26" s="288">
        <v>90</v>
      </c>
      <c r="O26" s="287">
        <v>3</v>
      </c>
      <c r="P26" s="287"/>
    </row>
    <row r="27" spans="1:16" ht="87.75" customHeight="1" x14ac:dyDescent="0.2">
      <c r="A27" s="287">
        <v>17</v>
      </c>
      <c r="B27" s="291" t="s">
        <v>387</v>
      </c>
      <c r="C27" s="61" t="s">
        <v>420</v>
      </c>
      <c r="D27" s="290" t="s">
        <v>309</v>
      </c>
      <c r="E27" s="287">
        <v>2017</v>
      </c>
      <c r="F27" s="289">
        <v>50</v>
      </c>
      <c r="G27" s="287">
        <v>3</v>
      </c>
      <c r="H27" s="559">
        <v>1.4E-2</v>
      </c>
      <c r="I27" s="289">
        <v>16.399999999999999</v>
      </c>
      <c r="J27" s="559"/>
      <c r="K27" s="287">
        <v>6.3E-3</v>
      </c>
      <c r="L27" s="287"/>
      <c r="M27" s="339"/>
      <c r="N27" s="339"/>
      <c r="O27" s="311">
        <v>3</v>
      </c>
      <c r="P27" s="311">
        <v>76</v>
      </c>
    </row>
    <row r="28" spans="1:16" ht="79.5" customHeight="1" x14ac:dyDescent="0.2">
      <c r="A28" s="287">
        <v>18</v>
      </c>
      <c r="B28" s="291" t="s">
        <v>88</v>
      </c>
      <c r="C28" s="61" t="s">
        <v>420</v>
      </c>
      <c r="D28" s="290" t="s">
        <v>309</v>
      </c>
      <c r="E28" s="287">
        <v>2017</v>
      </c>
      <c r="F28" s="289">
        <v>30</v>
      </c>
      <c r="G28" s="287">
        <v>3</v>
      </c>
      <c r="H28" s="559">
        <v>1.5E-3</v>
      </c>
      <c r="I28" s="289">
        <v>5</v>
      </c>
      <c r="J28" s="559"/>
      <c r="K28" s="287">
        <v>2E-3</v>
      </c>
      <c r="L28" s="287"/>
      <c r="M28" s="339"/>
      <c r="N28" s="339"/>
      <c r="O28" s="311">
        <v>6</v>
      </c>
      <c r="P28" s="311">
        <v>6</v>
      </c>
    </row>
    <row r="29" spans="1:16" ht="84" customHeight="1" x14ac:dyDescent="0.2">
      <c r="A29" s="287">
        <v>19</v>
      </c>
      <c r="B29" s="291" t="s">
        <v>388</v>
      </c>
      <c r="C29" s="61" t="s">
        <v>420</v>
      </c>
      <c r="D29" s="290" t="s">
        <v>309</v>
      </c>
      <c r="E29" s="287">
        <v>2018</v>
      </c>
      <c r="F29" s="289">
        <v>10</v>
      </c>
      <c r="G29" s="287">
        <v>3</v>
      </c>
      <c r="H29" s="559">
        <v>3.0000000000000001E-3</v>
      </c>
      <c r="I29" s="259">
        <v>2.4</v>
      </c>
      <c r="J29" s="559"/>
      <c r="K29" s="287"/>
      <c r="L29" s="334">
        <v>1E-3</v>
      </c>
      <c r="M29" s="339"/>
      <c r="N29" s="339">
        <v>0.36499999999999999</v>
      </c>
      <c r="O29" s="311">
        <v>4</v>
      </c>
      <c r="P29" s="311">
        <v>1</v>
      </c>
    </row>
    <row r="30" spans="1:16" ht="82.5" customHeight="1" x14ac:dyDescent="0.2">
      <c r="A30" s="287">
        <v>20</v>
      </c>
      <c r="B30" s="291" t="s">
        <v>411</v>
      </c>
      <c r="C30" s="61" t="s">
        <v>420</v>
      </c>
      <c r="D30" s="290" t="s">
        <v>309</v>
      </c>
      <c r="E30" s="287">
        <v>2019</v>
      </c>
      <c r="F30" s="289">
        <v>180</v>
      </c>
      <c r="G30" s="287">
        <v>3</v>
      </c>
      <c r="H30" s="559">
        <v>3.9E-2</v>
      </c>
      <c r="I30" s="259">
        <v>23.4</v>
      </c>
      <c r="J30" s="559"/>
      <c r="K30" s="287">
        <v>6.3E-3</v>
      </c>
      <c r="L30" s="334"/>
      <c r="M30" s="339"/>
      <c r="N30" s="339"/>
      <c r="O30" s="311">
        <v>8</v>
      </c>
      <c r="P30" s="311">
        <v>1</v>
      </c>
    </row>
    <row r="31" spans="1:16" ht="76.5" customHeight="1" x14ac:dyDescent="0.2">
      <c r="A31" s="287">
        <v>21</v>
      </c>
      <c r="B31" s="291" t="s">
        <v>56</v>
      </c>
      <c r="C31" s="61" t="s">
        <v>420</v>
      </c>
      <c r="D31" s="290" t="s">
        <v>309</v>
      </c>
      <c r="E31" s="287">
        <v>2019</v>
      </c>
      <c r="F31" s="289">
        <v>360</v>
      </c>
      <c r="G31" s="287">
        <v>3</v>
      </c>
      <c r="H31" s="559">
        <v>1.6E-2</v>
      </c>
      <c r="I31" s="288">
        <v>120</v>
      </c>
      <c r="J31" s="559"/>
      <c r="K31" s="287"/>
      <c r="L31" s="288">
        <v>0.05</v>
      </c>
      <c r="M31" s="339"/>
      <c r="N31" s="339"/>
      <c r="O31" s="311">
        <v>3</v>
      </c>
      <c r="P31" s="311">
        <v>23</v>
      </c>
    </row>
    <row r="32" spans="1:16" ht="77.25" customHeight="1" x14ac:dyDescent="0.2">
      <c r="A32" s="287">
        <v>22</v>
      </c>
      <c r="B32" s="291" t="s">
        <v>412</v>
      </c>
      <c r="C32" s="61" t="s">
        <v>420</v>
      </c>
      <c r="D32" s="290" t="s">
        <v>309</v>
      </c>
      <c r="E32" s="287">
        <v>2019</v>
      </c>
      <c r="F32" s="289">
        <v>40</v>
      </c>
      <c r="G32" s="287">
        <v>3</v>
      </c>
      <c r="H32" s="559">
        <v>3.0000000000000001E-3</v>
      </c>
      <c r="I32" s="259">
        <v>2.4</v>
      </c>
      <c r="J32" s="559"/>
      <c r="K32" s="287"/>
      <c r="L32" s="334">
        <v>1E-3</v>
      </c>
      <c r="M32" s="339"/>
      <c r="N32" s="339"/>
      <c r="O32" s="311"/>
      <c r="P32" s="311">
        <v>0.91</v>
      </c>
    </row>
    <row r="33" spans="1:16" ht="71.25" customHeight="1" x14ac:dyDescent="0.2">
      <c r="A33" s="287">
        <v>23</v>
      </c>
      <c r="B33" s="291" t="s">
        <v>166</v>
      </c>
      <c r="C33" s="61" t="s">
        <v>420</v>
      </c>
      <c r="D33" s="290" t="s">
        <v>309</v>
      </c>
      <c r="E33" s="287">
        <v>2020</v>
      </c>
      <c r="F33" s="289">
        <v>7</v>
      </c>
      <c r="G33" s="287">
        <v>3</v>
      </c>
      <c r="H33" s="559">
        <v>6.4999999999999997E-3</v>
      </c>
      <c r="I33" s="542">
        <v>2.4</v>
      </c>
      <c r="J33" s="559"/>
      <c r="K33" s="287"/>
      <c r="L33" s="334">
        <v>2E-3</v>
      </c>
      <c r="M33" s="339"/>
      <c r="N33" s="339"/>
      <c r="O33" s="311">
        <v>4</v>
      </c>
      <c r="P33" s="288">
        <v>1.82</v>
      </c>
    </row>
    <row r="34" spans="1:16" ht="75.75" customHeight="1" x14ac:dyDescent="0.2">
      <c r="A34" s="287">
        <v>24</v>
      </c>
      <c r="B34" s="333" t="s">
        <v>276</v>
      </c>
      <c r="C34" s="61" t="s">
        <v>424</v>
      </c>
      <c r="D34" s="61" t="s">
        <v>310</v>
      </c>
      <c r="E34" s="287">
        <v>2017</v>
      </c>
      <c r="F34" s="288">
        <v>30</v>
      </c>
      <c r="G34" s="340">
        <v>3</v>
      </c>
      <c r="H34" s="559">
        <v>1.4999999999999999E-2</v>
      </c>
      <c r="I34" s="288">
        <v>109.6</v>
      </c>
      <c r="J34" s="559">
        <v>1.2999999999999999E-2</v>
      </c>
      <c r="K34" s="339"/>
      <c r="L34" s="341"/>
      <c r="M34" s="339"/>
      <c r="N34" s="288">
        <v>79.599999999999994</v>
      </c>
      <c r="O34" s="288">
        <v>0.3</v>
      </c>
      <c r="P34" s="311">
        <v>28</v>
      </c>
    </row>
    <row r="35" spans="1:16" ht="82.5" customHeight="1" x14ac:dyDescent="0.2">
      <c r="A35" s="287">
        <v>25</v>
      </c>
      <c r="B35" s="333" t="s">
        <v>277</v>
      </c>
      <c r="C35" s="61" t="s">
        <v>424</v>
      </c>
      <c r="D35" s="61" t="s">
        <v>310</v>
      </c>
      <c r="E35" s="287">
        <v>2017</v>
      </c>
      <c r="F35" s="288">
        <v>10</v>
      </c>
      <c r="G35" s="340">
        <v>3</v>
      </c>
      <c r="H35" s="559">
        <v>6.0000000000000001E-3</v>
      </c>
      <c r="I35" s="288">
        <v>42.1</v>
      </c>
      <c r="J35" s="559">
        <v>5.0000000000000001E-3</v>
      </c>
      <c r="K35" s="339"/>
      <c r="L35" s="341"/>
      <c r="M35" s="339"/>
      <c r="N35" s="288">
        <v>32.1</v>
      </c>
      <c r="O35" s="288">
        <v>0.3</v>
      </c>
      <c r="P35" s="311">
        <v>11</v>
      </c>
    </row>
    <row r="36" spans="1:16" ht="69" customHeight="1" x14ac:dyDescent="0.2">
      <c r="A36" s="287">
        <v>26</v>
      </c>
      <c r="B36" s="291" t="s">
        <v>325</v>
      </c>
      <c r="C36" s="61" t="s">
        <v>424</v>
      </c>
      <c r="D36" s="61" t="s">
        <v>310</v>
      </c>
      <c r="E36" s="287">
        <v>2017</v>
      </c>
      <c r="F36" s="289">
        <v>45</v>
      </c>
      <c r="G36" s="340">
        <v>3</v>
      </c>
      <c r="H36" s="559">
        <v>2.3E-2</v>
      </c>
      <c r="I36" s="289">
        <v>168.9</v>
      </c>
      <c r="J36" s="559">
        <v>0.02</v>
      </c>
      <c r="K36" s="339"/>
      <c r="L36" s="341"/>
      <c r="M36" s="339"/>
      <c r="N36" s="288">
        <v>123.9</v>
      </c>
      <c r="O36" s="289">
        <v>0.3</v>
      </c>
      <c r="P36" s="311">
        <v>43</v>
      </c>
    </row>
    <row r="37" spans="1:16" ht="69" customHeight="1" x14ac:dyDescent="0.2">
      <c r="A37" s="287">
        <v>27</v>
      </c>
      <c r="B37" s="291" t="s">
        <v>332</v>
      </c>
      <c r="C37" s="61" t="s">
        <v>424</v>
      </c>
      <c r="D37" s="61" t="s">
        <v>310</v>
      </c>
      <c r="E37" s="287">
        <v>2019</v>
      </c>
      <c r="F37" s="289">
        <v>7</v>
      </c>
      <c r="G37" s="340">
        <v>3</v>
      </c>
      <c r="H37" s="559">
        <v>0.65400000000000003</v>
      </c>
      <c r="I37" s="289">
        <v>6</v>
      </c>
      <c r="J37" s="559"/>
      <c r="K37" s="339"/>
      <c r="L37" s="339">
        <v>2E-3</v>
      </c>
      <c r="M37" s="339"/>
      <c r="N37" s="288">
        <v>6</v>
      </c>
      <c r="O37" s="289">
        <v>1.3</v>
      </c>
      <c r="P37" s="288">
        <v>1.82</v>
      </c>
    </row>
    <row r="38" spans="1:16" ht="69" customHeight="1" x14ac:dyDescent="0.2">
      <c r="A38" s="287">
        <v>28</v>
      </c>
      <c r="B38" s="291" t="s">
        <v>389</v>
      </c>
      <c r="C38" s="61" t="s">
        <v>424</v>
      </c>
      <c r="D38" s="61" t="s">
        <v>310</v>
      </c>
      <c r="E38" s="287">
        <v>2020</v>
      </c>
      <c r="F38" s="289">
        <v>100</v>
      </c>
      <c r="G38" s="340">
        <v>3</v>
      </c>
      <c r="H38" s="559">
        <v>0.98099999999999998</v>
      </c>
      <c r="I38" s="289">
        <v>8.5</v>
      </c>
      <c r="J38" s="559"/>
      <c r="K38" s="339"/>
      <c r="L38" s="339">
        <v>3.0000000000000001E-3</v>
      </c>
      <c r="M38" s="339"/>
      <c r="N38" s="288">
        <v>8.5</v>
      </c>
      <c r="O38" s="289">
        <v>1</v>
      </c>
      <c r="P38" s="288">
        <v>2.74</v>
      </c>
    </row>
    <row r="39" spans="1:16" ht="61.5" customHeight="1" x14ac:dyDescent="0.2">
      <c r="A39" s="287">
        <v>29</v>
      </c>
      <c r="B39" s="291" t="s">
        <v>333</v>
      </c>
      <c r="C39" s="61" t="s">
        <v>421</v>
      </c>
      <c r="D39" s="61" t="s">
        <v>368</v>
      </c>
      <c r="E39" s="287">
        <v>2019</v>
      </c>
      <c r="F39" s="289">
        <v>1070.5999999999999</v>
      </c>
      <c r="G39" s="340">
        <v>4</v>
      </c>
      <c r="H39" s="559">
        <v>1.4999999999999999E-2</v>
      </c>
      <c r="I39" s="289">
        <v>255</v>
      </c>
      <c r="J39" s="559">
        <v>0.01</v>
      </c>
      <c r="K39" s="559"/>
      <c r="L39" s="339">
        <v>1.2E-2</v>
      </c>
      <c r="M39" s="339"/>
      <c r="N39" s="288">
        <v>255</v>
      </c>
      <c r="O39" s="289">
        <v>4</v>
      </c>
      <c r="P39" s="288">
        <v>10.94</v>
      </c>
    </row>
    <row r="40" spans="1:16" ht="51.75" customHeight="1" x14ac:dyDescent="0.2">
      <c r="A40" s="1094"/>
      <c r="B40" s="1091" t="s">
        <v>202</v>
      </c>
      <c r="C40" s="1097"/>
      <c r="D40" s="1097"/>
      <c r="E40" s="392">
        <v>2017</v>
      </c>
      <c r="F40" s="477">
        <f>F11+F12+F13+F15+F16+F17+F18+F27+F28+F34+F35+F36</f>
        <v>956</v>
      </c>
      <c r="G40" s="394">
        <v>3</v>
      </c>
      <c r="H40" s="552">
        <f t="shared" ref="H40:N40" si="0">H11+H12+H13+H15+H16+H17+H18+H27+H28+H34+H35+H36</f>
        <v>0.93910000000000005</v>
      </c>
      <c r="I40" s="541">
        <f t="shared" si="0"/>
        <v>3789.7400000000002</v>
      </c>
      <c r="J40" s="552">
        <f t="shared" si="0"/>
        <v>1.0863999999999998</v>
      </c>
      <c r="K40" s="552">
        <f t="shared" si="0"/>
        <v>0.14830000000000002</v>
      </c>
      <c r="L40" s="552">
        <f t="shared" si="0"/>
        <v>2.2349999999999999</v>
      </c>
      <c r="M40" s="552">
        <f t="shared" si="0"/>
        <v>0.32</v>
      </c>
      <c r="N40" s="487">
        <f t="shared" si="0"/>
        <v>3648.34</v>
      </c>
      <c r="O40" s="486"/>
      <c r="P40" s="393">
        <f>P11+P12+P13+P15+P16+P17+P18+P27+P28+P34+P35+P36</f>
        <v>2902</v>
      </c>
    </row>
    <row r="41" spans="1:16" ht="42" customHeight="1" x14ac:dyDescent="0.2">
      <c r="A41" s="1095"/>
      <c r="B41" s="1092"/>
      <c r="C41" s="1098"/>
      <c r="D41" s="1098"/>
      <c r="E41" s="395">
        <v>2018</v>
      </c>
      <c r="F41" s="398">
        <f>F14+F19+F20+F21+F29</f>
        <v>1690.5</v>
      </c>
      <c r="G41" s="397">
        <v>3</v>
      </c>
      <c r="H41" s="488">
        <f>H14+H19+H20+H21+H29</f>
        <v>0.19350000000000001</v>
      </c>
      <c r="I41" s="488">
        <f t="shared" ref="I41:P41" si="1">I14+I19+I20+I21+I29</f>
        <v>538.9</v>
      </c>
      <c r="J41" s="488">
        <f t="shared" si="1"/>
        <v>5.3999999999999999E-2</v>
      </c>
      <c r="K41" s="488">
        <f t="shared" si="1"/>
        <v>0</v>
      </c>
      <c r="L41" s="488">
        <f t="shared" si="1"/>
        <v>0.38729999999999998</v>
      </c>
      <c r="M41" s="488">
        <f t="shared" si="1"/>
        <v>1.7999999999999999E-2</v>
      </c>
      <c r="N41" s="488">
        <f t="shared" si="1"/>
        <v>536.86500000000001</v>
      </c>
      <c r="O41" s="399"/>
      <c r="P41" s="396">
        <f t="shared" si="1"/>
        <v>1561</v>
      </c>
    </row>
    <row r="42" spans="1:16" ht="30" customHeight="1" x14ac:dyDescent="0.2">
      <c r="A42" s="1095"/>
      <c r="B42" s="1092"/>
      <c r="C42" s="1098"/>
      <c r="D42" s="1098"/>
      <c r="E42" s="1106">
        <v>2019</v>
      </c>
      <c r="F42" s="398">
        <f>F22+F23+F24+F30+F31+F32+F37</f>
        <v>686</v>
      </c>
      <c r="G42" s="397">
        <v>3</v>
      </c>
      <c r="H42" s="1250">
        <f>H22+H23+H24+H30+H31+H32+H37+H39</f>
        <v>2.407</v>
      </c>
      <c r="I42" s="1250">
        <f t="shared" ref="I42:N42" si="2">I22+I23+I24+I30+I31+I32+I37+I39</f>
        <v>419.3</v>
      </c>
      <c r="J42" s="1250">
        <f t="shared" si="2"/>
        <v>6.3E-2</v>
      </c>
      <c r="K42" s="1250">
        <f t="shared" si="2"/>
        <v>6.3E-3</v>
      </c>
      <c r="L42" s="1250">
        <f t="shared" si="2"/>
        <v>7.0000000000000007E-2</v>
      </c>
      <c r="M42" s="1250">
        <f t="shared" si="2"/>
        <v>1.7000000000000001E-2</v>
      </c>
      <c r="N42" s="1250">
        <f t="shared" si="2"/>
        <v>273.5</v>
      </c>
      <c r="O42" s="1292"/>
      <c r="P42" s="1295">
        <f t="shared" ref="P42" si="3">P22+P23+P24+P30+P31+P32+P37+P39</f>
        <v>1212.67</v>
      </c>
    </row>
    <row r="43" spans="1:16" ht="30" customHeight="1" x14ac:dyDescent="0.2">
      <c r="A43" s="1095"/>
      <c r="B43" s="1092"/>
      <c r="C43" s="1098"/>
      <c r="D43" s="1098"/>
      <c r="E43" s="1107"/>
      <c r="F43" s="398">
        <f>F39</f>
        <v>1070.5999999999999</v>
      </c>
      <c r="G43" s="397">
        <v>4</v>
      </c>
      <c r="H43" s="1251"/>
      <c r="I43" s="1251"/>
      <c r="J43" s="1251"/>
      <c r="K43" s="1251"/>
      <c r="L43" s="1251"/>
      <c r="M43" s="1251"/>
      <c r="N43" s="1251"/>
      <c r="O43" s="1293"/>
      <c r="P43" s="1296"/>
    </row>
    <row r="44" spans="1:16" ht="30" customHeight="1" x14ac:dyDescent="0.2">
      <c r="A44" s="1095"/>
      <c r="B44" s="1092"/>
      <c r="C44" s="1098"/>
      <c r="D44" s="1098"/>
      <c r="E44" s="1108"/>
      <c r="F44" s="398">
        <f>F42+F43</f>
        <v>1756.6</v>
      </c>
      <c r="G44" s="397">
        <v>5</v>
      </c>
      <c r="H44" s="1252"/>
      <c r="I44" s="1252"/>
      <c r="J44" s="1252"/>
      <c r="K44" s="1252"/>
      <c r="L44" s="1252"/>
      <c r="M44" s="1252"/>
      <c r="N44" s="1252"/>
      <c r="O44" s="1294"/>
      <c r="P44" s="1297"/>
    </row>
    <row r="45" spans="1:16" ht="42.75" customHeight="1" x14ac:dyDescent="0.2">
      <c r="A45" s="1095"/>
      <c r="B45" s="1092"/>
      <c r="C45" s="1098"/>
      <c r="D45" s="1098"/>
      <c r="E45" s="395">
        <v>2020</v>
      </c>
      <c r="F45" s="398">
        <f>F25+F26+F33+F38</f>
        <v>289</v>
      </c>
      <c r="G45" s="397">
        <v>3</v>
      </c>
      <c r="H45" s="488">
        <f>H25+H26+H33+H38</f>
        <v>0.99739999999999995</v>
      </c>
      <c r="I45" s="488">
        <f>I25+I26+I33+I38</f>
        <v>128.9</v>
      </c>
      <c r="J45" s="488">
        <f t="shared" ref="J45:P45" si="4">J25+J26+J33+J38</f>
        <v>6.0000000000000001E-3</v>
      </c>
      <c r="K45" s="488">
        <f t="shared" si="4"/>
        <v>0</v>
      </c>
      <c r="L45" s="488">
        <f t="shared" si="4"/>
        <v>1.4999999999999999E-2</v>
      </c>
      <c r="M45" s="488">
        <f t="shared" si="4"/>
        <v>0</v>
      </c>
      <c r="N45" s="488">
        <f t="shared" si="4"/>
        <v>126.5</v>
      </c>
      <c r="O45" s="399"/>
      <c r="P45" s="396">
        <f t="shared" si="4"/>
        <v>5.5600000000000005</v>
      </c>
    </row>
    <row r="46" spans="1:16" s="140" customFormat="1" ht="55.5" customHeight="1" x14ac:dyDescent="0.2">
      <c r="A46" s="1096"/>
      <c r="B46" s="1093"/>
      <c r="C46" s="1099"/>
      <c r="D46" s="1099"/>
      <c r="E46" s="395"/>
      <c r="F46" s="533">
        <f>F40+F41+F42+F43+F45</f>
        <v>4692.1000000000004</v>
      </c>
      <c r="G46" s="534">
        <v>5</v>
      </c>
      <c r="H46" s="488">
        <f>H40+H41+H42+H45</f>
        <v>4.5369999999999999</v>
      </c>
      <c r="I46" s="488">
        <f>I40+I41+I42+I45</f>
        <v>4876.84</v>
      </c>
      <c r="J46" s="488">
        <f>J40+J41+J42+J45</f>
        <v>1.2093999999999998</v>
      </c>
      <c r="K46" s="488">
        <v>0.16</v>
      </c>
      <c r="L46" s="488">
        <f t="shared" ref="L46:P46" si="5">L40+L41+L42+L45</f>
        <v>2.7073</v>
      </c>
      <c r="M46" s="488">
        <f t="shared" si="5"/>
        <v>0.35500000000000004</v>
      </c>
      <c r="N46" s="488">
        <f t="shared" si="5"/>
        <v>4585.2049999999999</v>
      </c>
      <c r="O46" s="399"/>
      <c r="P46" s="396">
        <f t="shared" si="5"/>
        <v>5681.2300000000005</v>
      </c>
    </row>
    <row r="47" spans="1:16" ht="27.75" customHeight="1" x14ac:dyDescent="0.2">
      <c r="A47" s="1103" t="s">
        <v>201</v>
      </c>
      <c r="B47" s="1104"/>
      <c r="C47" s="1104"/>
      <c r="D47" s="1104"/>
      <c r="E47" s="1104"/>
      <c r="F47" s="1104"/>
      <c r="G47" s="1104"/>
      <c r="H47" s="1104"/>
      <c r="I47" s="1104"/>
      <c r="J47" s="1104"/>
      <c r="K47" s="1104"/>
      <c r="L47" s="1104"/>
      <c r="M47" s="1104"/>
      <c r="N47" s="1104"/>
      <c r="O47" s="1104"/>
      <c r="P47" s="1105"/>
    </row>
    <row r="48" spans="1:16" ht="27.75" customHeight="1" x14ac:dyDescent="0.2">
      <c r="A48" s="1009" t="s">
        <v>204</v>
      </c>
      <c r="B48" s="1010"/>
      <c r="C48" s="1010"/>
      <c r="D48" s="1010"/>
      <c r="E48" s="1010"/>
      <c r="F48" s="1010"/>
      <c r="G48" s="1010"/>
      <c r="H48" s="1010"/>
      <c r="I48" s="1010"/>
      <c r="J48" s="1010"/>
      <c r="K48" s="1010"/>
      <c r="L48" s="1010"/>
      <c r="M48" s="1010"/>
      <c r="N48" s="1010"/>
      <c r="O48" s="1010"/>
      <c r="P48" s="1011"/>
    </row>
    <row r="49" spans="1:25" s="8" customFormat="1" ht="27.75" customHeight="1" x14ac:dyDescent="0.2">
      <c r="A49" s="719">
        <v>30</v>
      </c>
      <c r="B49" s="771" t="s">
        <v>378</v>
      </c>
      <c r="C49" s="716" t="s">
        <v>278</v>
      </c>
      <c r="D49" s="570" t="s">
        <v>390</v>
      </c>
      <c r="E49" s="945">
        <v>2018</v>
      </c>
      <c r="F49" s="423">
        <v>31239.206999999999</v>
      </c>
      <c r="G49" s="423" t="s">
        <v>326</v>
      </c>
      <c r="H49" s="945">
        <v>1.3</v>
      </c>
      <c r="I49" s="741">
        <v>8923.2000000000007</v>
      </c>
      <c r="J49" s="945">
        <v>1.25</v>
      </c>
      <c r="K49" s="1247"/>
      <c r="L49" s="1247"/>
      <c r="M49" s="1247"/>
      <c r="N49" s="741">
        <v>8923.2000000000007</v>
      </c>
      <c r="O49" s="945">
        <v>4</v>
      </c>
      <c r="P49" s="945">
        <v>3574</v>
      </c>
    </row>
    <row r="50" spans="1:25" ht="35.25" customHeight="1" x14ac:dyDescent="0.2">
      <c r="A50" s="720"/>
      <c r="B50" s="772"/>
      <c r="C50" s="717"/>
      <c r="D50" s="572"/>
      <c r="E50" s="946"/>
      <c r="F50" s="479">
        <v>3471.0230000000001</v>
      </c>
      <c r="G50" s="438">
        <v>2</v>
      </c>
      <c r="H50" s="946"/>
      <c r="I50" s="742"/>
      <c r="J50" s="946"/>
      <c r="K50" s="1248"/>
      <c r="L50" s="1248"/>
      <c r="M50" s="1248"/>
      <c r="N50" s="742"/>
      <c r="O50" s="946"/>
      <c r="P50" s="946"/>
    </row>
    <row r="51" spans="1:25" ht="24.75" customHeight="1" x14ac:dyDescent="0.2">
      <c r="A51" s="720"/>
      <c r="B51" s="772"/>
      <c r="C51" s="717"/>
      <c r="D51" s="572"/>
      <c r="E51" s="946"/>
      <c r="F51" s="1005">
        <f>F49+F50</f>
        <v>34710.229999999996</v>
      </c>
      <c r="G51" s="745">
        <v>5</v>
      </c>
      <c r="H51" s="946"/>
      <c r="I51" s="742"/>
      <c r="J51" s="946"/>
      <c r="K51" s="1248"/>
      <c r="L51" s="1248"/>
      <c r="M51" s="1248"/>
      <c r="N51" s="742"/>
      <c r="O51" s="946"/>
      <c r="P51" s="946"/>
    </row>
    <row r="52" spans="1:25" ht="13.5" customHeight="1" x14ac:dyDescent="0.2">
      <c r="A52" s="720"/>
      <c r="B52" s="772"/>
      <c r="C52" s="717"/>
      <c r="D52" s="572"/>
      <c r="E52" s="946"/>
      <c r="F52" s="1006"/>
      <c r="G52" s="746"/>
      <c r="H52" s="946"/>
      <c r="I52" s="742"/>
      <c r="J52" s="946"/>
      <c r="K52" s="1248"/>
      <c r="L52" s="1248"/>
      <c r="M52" s="1248"/>
      <c r="N52" s="742"/>
      <c r="O52" s="946"/>
      <c r="P52" s="946"/>
    </row>
    <row r="53" spans="1:25" ht="47.25" customHeight="1" x14ac:dyDescent="0.2">
      <c r="A53" s="720"/>
      <c r="B53" s="773"/>
      <c r="C53" s="717"/>
      <c r="D53" s="572"/>
      <c r="E53" s="947"/>
      <c r="F53" s="1007"/>
      <c r="G53" s="747"/>
      <c r="H53" s="947"/>
      <c r="I53" s="812"/>
      <c r="J53" s="947"/>
      <c r="K53" s="1249"/>
      <c r="L53" s="1249"/>
      <c r="M53" s="1249"/>
      <c r="N53" s="812"/>
      <c r="O53" s="947"/>
      <c r="P53" s="947"/>
    </row>
    <row r="54" spans="1:25" ht="32.25" customHeight="1" x14ac:dyDescent="0.2">
      <c r="A54" s="720"/>
      <c r="B54" s="1075" t="s">
        <v>379</v>
      </c>
      <c r="C54" s="717"/>
      <c r="D54" s="572"/>
      <c r="E54" s="945">
        <v>2019</v>
      </c>
      <c r="F54" s="383">
        <v>42086.453000000001</v>
      </c>
      <c r="G54" s="382" t="s">
        <v>326</v>
      </c>
      <c r="H54" s="946">
        <v>1.3</v>
      </c>
      <c r="I54" s="741">
        <v>8923.2000000000007</v>
      </c>
      <c r="J54" s="945">
        <v>1.25</v>
      </c>
      <c r="K54" s="950"/>
      <c r="L54" s="950"/>
      <c r="M54" s="950"/>
      <c r="N54" s="741">
        <v>8923.2000000000007</v>
      </c>
      <c r="O54" s="945">
        <v>4</v>
      </c>
      <c r="P54" s="945">
        <v>3574</v>
      </c>
    </row>
    <row r="55" spans="1:25" ht="60" customHeight="1" x14ac:dyDescent="0.2">
      <c r="A55" s="720"/>
      <c r="B55" s="1076"/>
      <c r="C55" s="717"/>
      <c r="D55" s="572"/>
      <c r="E55" s="946"/>
      <c r="F55" s="383">
        <v>4153.933</v>
      </c>
      <c r="G55" s="382">
        <v>2</v>
      </c>
      <c r="H55" s="946"/>
      <c r="I55" s="742"/>
      <c r="J55" s="946"/>
      <c r="K55" s="951"/>
      <c r="L55" s="951"/>
      <c r="M55" s="951"/>
      <c r="N55" s="742"/>
      <c r="O55" s="946"/>
      <c r="P55" s="946"/>
    </row>
    <row r="56" spans="1:25" ht="80.25" customHeight="1" x14ac:dyDescent="0.2">
      <c r="A56" s="721"/>
      <c r="B56" s="1077"/>
      <c r="C56" s="718"/>
      <c r="D56" s="597"/>
      <c r="E56" s="947"/>
      <c r="F56" s="476">
        <f>F54+F55</f>
        <v>46240.385999999999</v>
      </c>
      <c r="G56" s="260">
        <v>5</v>
      </c>
      <c r="H56" s="947"/>
      <c r="I56" s="812"/>
      <c r="J56" s="947"/>
      <c r="K56" s="952"/>
      <c r="L56" s="952"/>
      <c r="M56" s="952"/>
      <c r="N56" s="812"/>
      <c r="O56" s="947"/>
      <c r="P56" s="947"/>
    </row>
    <row r="57" spans="1:25" ht="25.5" customHeight="1" x14ac:dyDescent="0.2">
      <c r="A57" s="789"/>
      <c r="B57" s="902" t="s">
        <v>202</v>
      </c>
      <c r="C57" s="821"/>
      <c r="D57" s="821"/>
      <c r="E57" s="826">
        <v>2018</v>
      </c>
      <c r="F57" s="1078">
        <f>F49</f>
        <v>31239.206999999999</v>
      </c>
      <c r="G57" s="821" t="s">
        <v>326</v>
      </c>
      <c r="H57" s="871">
        <f>H49</f>
        <v>1.3</v>
      </c>
      <c r="I57" s="871">
        <f>I49</f>
        <v>8923.2000000000007</v>
      </c>
      <c r="J57" s="871">
        <f>J49</f>
        <v>1.25</v>
      </c>
      <c r="K57" s="871"/>
      <c r="L57" s="871"/>
      <c r="M57" s="871"/>
      <c r="N57" s="908">
        <f>N49</f>
        <v>8923.2000000000007</v>
      </c>
      <c r="O57" s="936"/>
      <c r="P57" s="871">
        <f>P49</f>
        <v>3574</v>
      </c>
      <c r="Q57" s="5"/>
      <c r="R57" s="5"/>
      <c r="S57" s="5"/>
      <c r="T57" s="5"/>
      <c r="U57" s="5"/>
      <c r="V57" s="5"/>
      <c r="W57" s="5"/>
      <c r="X57" s="5"/>
      <c r="Y57" s="5"/>
    </row>
    <row r="58" spans="1:25" s="8" customFormat="1" ht="9.75" customHeight="1" x14ac:dyDescent="0.2">
      <c r="A58" s="790"/>
      <c r="B58" s="903"/>
      <c r="C58" s="822"/>
      <c r="D58" s="822"/>
      <c r="E58" s="826"/>
      <c r="F58" s="1079"/>
      <c r="G58" s="822"/>
      <c r="H58" s="872"/>
      <c r="I58" s="872"/>
      <c r="J58" s="872"/>
      <c r="K58" s="872"/>
      <c r="L58" s="872"/>
      <c r="M58" s="872"/>
      <c r="N58" s="909"/>
      <c r="O58" s="937"/>
      <c r="P58" s="872"/>
      <c r="Q58" s="5"/>
      <c r="R58" s="5"/>
      <c r="S58" s="5"/>
      <c r="T58" s="5"/>
      <c r="U58" s="5"/>
      <c r="V58" s="5"/>
      <c r="W58" s="5"/>
      <c r="X58" s="5"/>
      <c r="Y58" s="5"/>
    </row>
    <row r="59" spans="1:25" ht="0.75" customHeight="1" x14ac:dyDescent="0.2">
      <c r="A59" s="790"/>
      <c r="B59" s="903"/>
      <c r="C59" s="822"/>
      <c r="D59" s="822"/>
      <c r="E59" s="826"/>
      <c r="F59" s="1080"/>
      <c r="G59" s="823"/>
      <c r="H59" s="872"/>
      <c r="I59" s="872"/>
      <c r="J59" s="872"/>
      <c r="K59" s="872"/>
      <c r="L59" s="872"/>
      <c r="M59" s="872"/>
      <c r="N59" s="909"/>
      <c r="O59" s="937"/>
      <c r="P59" s="872"/>
      <c r="Q59" s="5"/>
      <c r="R59" s="5"/>
      <c r="S59" s="5"/>
      <c r="T59" s="5"/>
      <c r="U59" s="5"/>
      <c r="V59" s="5"/>
      <c r="W59" s="5"/>
      <c r="X59" s="5"/>
      <c r="Y59" s="5"/>
    </row>
    <row r="60" spans="1:25" ht="23.25" customHeight="1" x14ac:dyDescent="0.2">
      <c r="A60" s="790"/>
      <c r="B60" s="903"/>
      <c r="C60" s="822"/>
      <c r="D60" s="822"/>
      <c r="E60" s="826"/>
      <c r="F60" s="480">
        <f>F50</f>
        <v>3471.0230000000001</v>
      </c>
      <c r="G60" s="422">
        <v>2</v>
      </c>
      <c r="H60" s="872"/>
      <c r="I60" s="872"/>
      <c r="J60" s="872"/>
      <c r="K60" s="872"/>
      <c r="L60" s="872"/>
      <c r="M60" s="872"/>
      <c r="N60" s="909"/>
      <c r="O60" s="937"/>
      <c r="P60" s="872"/>
      <c r="Q60" s="5"/>
      <c r="R60" s="5"/>
      <c r="S60" s="5"/>
      <c r="T60" s="5"/>
      <c r="U60" s="5"/>
      <c r="V60" s="5"/>
      <c r="W60" s="5"/>
      <c r="X60" s="5"/>
      <c r="Y60" s="5"/>
    </row>
    <row r="61" spans="1:25" ht="33" customHeight="1" x14ac:dyDescent="0.2">
      <c r="A61" s="790"/>
      <c r="B61" s="903"/>
      <c r="C61" s="822"/>
      <c r="D61" s="822"/>
      <c r="E61" s="826"/>
      <c r="F61" s="535">
        <f>F57+F60</f>
        <v>34710.229999999996</v>
      </c>
      <c r="G61" s="536">
        <v>5</v>
      </c>
      <c r="H61" s="873"/>
      <c r="I61" s="873"/>
      <c r="J61" s="873"/>
      <c r="K61" s="873"/>
      <c r="L61" s="873"/>
      <c r="M61" s="873"/>
      <c r="N61" s="910"/>
      <c r="O61" s="938"/>
      <c r="P61" s="873"/>
      <c r="Q61" s="5"/>
      <c r="R61" s="5"/>
      <c r="S61" s="5"/>
      <c r="T61" s="5"/>
      <c r="U61" s="5"/>
      <c r="V61" s="5"/>
      <c r="W61" s="5"/>
      <c r="X61" s="5"/>
      <c r="Y61" s="5"/>
    </row>
    <row r="62" spans="1:25" ht="33" customHeight="1" x14ac:dyDescent="0.2">
      <c r="A62" s="790"/>
      <c r="B62" s="903"/>
      <c r="C62" s="822"/>
      <c r="D62" s="822"/>
      <c r="E62" s="871">
        <v>2019</v>
      </c>
      <c r="F62" s="478">
        <f>F54</f>
        <v>42086.453000000001</v>
      </c>
      <c r="G62" s="414" t="s">
        <v>326</v>
      </c>
      <c r="H62" s="871">
        <f>H54</f>
        <v>1.3</v>
      </c>
      <c r="I62" s="871">
        <f t="shared" ref="I62:J62" si="6">I54</f>
        <v>8923.2000000000007</v>
      </c>
      <c r="J62" s="871">
        <f t="shared" si="6"/>
        <v>1.25</v>
      </c>
      <c r="K62" s="871"/>
      <c r="L62" s="871"/>
      <c r="M62" s="871"/>
      <c r="N62" s="908">
        <f>N54</f>
        <v>8923.2000000000007</v>
      </c>
      <c r="O62" s="936"/>
      <c r="P62" s="917">
        <f t="shared" ref="P62" si="7">P54</f>
        <v>3574</v>
      </c>
      <c r="Q62" s="5"/>
      <c r="R62" s="5"/>
      <c r="S62" s="5"/>
      <c r="T62" s="5"/>
      <c r="U62" s="5"/>
      <c r="V62" s="5"/>
      <c r="W62" s="5"/>
      <c r="X62" s="5"/>
      <c r="Y62" s="5"/>
    </row>
    <row r="63" spans="1:25" ht="33" customHeight="1" x14ac:dyDescent="0.2">
      <c r="A63" s="790"/>
      <c r="B63" s="903"/>
      <c r="C63" s="822"/>
      <c r="D63" s="822"/>
      <c r="E63" s="872"/>
      <c r="F63" s="478">
        <f>F55</f>
        <v>4153.933</v>
      </c>
      <c r="G63" s="414">
        <v>2</v>
      </c>
      <c r="H63" s="872"/>
      <c r="I63" s="872"/>
      <c r="J63" s="872"/>
      <c r="K63" s="872"/>
      <c r="L63" s="872"/>
      <c r="M63" s="872"/>
      <c r="N63" s="909"/>
      <c r="O63" s="937"/>
      <c r="P63" s="918"/>
      <c r="Q63" s="5"/>
      <c r="R63" s="5"/>
      <c r="S63" s="5"/>
      <c r="T63" s="5"/>
      <c r="U63" s="5"/>
      <c r="V63" s="5"/>
      <c r="W63" s="5"/>
      <c r="X63" s="5"/>
      <c r="Y63" s="5"/>
    </row>
    <row r="64" spans="1:25" ht="33" customHeight="1" x14ac:dyDescent="0.2">
      <c r="A64" s="790"/>
      <c r="B64" s="903"/>
      <c r="C64" s="822"/>
      <c r="D64" s="822"/>
      <c r="E64" s="873"/>
      <c r="F64" s="475">
        <f>F62+F63</f>
        <v>46240.385999999999</v>
      </c>
      <c r="G64" s="332">
        <v>5</v>
      </c>
      <c r="H64" s="873"/>
      <c r="I64" s="873"/>
      <c r="J64" s="873"/>
      <c r="K64" s="873"/>
      <c r="L64" s="873"/>
      <c r="M64" s="873"/>
      <c r="N64" s="910"/>
      <c r="O64" s="938"/>
      <c r="P64" s="919"/>
      <c r="Q64" s="5"/>
      <c r="R64" s="5"/>
      <c r="S64" s="5"/>
      <c r="T64" s="5"/>
      <c r="U64" s="5"/>
      <c r="V64" s="5"/>
      <c r="W64" s="5"/>
      <c r="X64" s="5"/>
      <c r="Y64" s="5"/>
    </row>
    <row r="65" spans="1:25" s="8" customFormat="1" ht="55.5" customHeight="1" x14ac:dyDescent="0.2">
      <c r="A65" s="791"/>
      <c r="B65" s="904"/>
      <c r="C65" s="823"/>
      <c r="D65" s="823"/>
      <c r="E65" s="349"/>
      <c r="F65" s="522">
        <f>F64+F61</f>
        <v>80950.615999999995</v>
      </c>
      <c r="G65" s="523">
        <v>5</v>
      </c>
      <c r="H65" s="349">
        <f>H57+H62</f>
        <v>2.6</v>
      </c>
      <c r="I65" s="348">
        <f>I57+I62</f>
        <v>17846.400000000001</v>
      </c>
      <c r="J65" s="349">
        <f>J57+J62</f>
        <v>2.5</v>
      </c>
      <c r="K65" s="349"/>
      <c r="L65" s="349"/>
      <c r="M65" s="349"/>
      <c r="N65" s="348">
        <f>N57+N62</f>
        <v>17846.400000000001</v>
      </c>
      <c r="O65" s="349"/>
      <c r="P65" s="349">
        <f>P57+P62</f>
        <v>7148</v>
      </c>
      <c r="Q65" s="5"/>
      <c r="R65" s="5"/>
      <c r="S65" s="5"/>
      <c r="T65" s="5"/>
      <c r="U65" s="5"/>
      <c r="V65" s="5"/>
      <c r="W65" s="5"/>
      <c r="X65" s="5"/>
      <c r="Y65" s="5"/>
    </row>
    <row r="66" spans="1:25" s="5" customFormat="1" ht="55.5" customHeight="1" x14ac:dyDescent="0.2">
      <c r="A66" s="1100" t="s">
        <v>380</v>
      </c>
      <c r="B66" s="1101"/>
      <c r="C66" s="1101"/>
      <c r="D66" s="1101"/>
      <c r="E66" s="1101"/>
      <c r="F66" s="1101"/>
      <c r="G66" s="1101"/>
      <c r="H66" s="1101"/>
      <c r="I66" s="1101"/>
      <c r="J66" s="1101"/>
      <c r="K66" s="1101"/>
      <c r="L66" s="1101"/>
      <c r="M66" s="1101"/>
      <c r="N66" s="1101"/>
      <c r="O66" s="1101"/>
      <c r="P66" s="1102"/>
    </row>
    <row r="67" spans="1:25" s="5" customFormat="1" ht="89.25" customHeight="1" x14ac:dyDescent="0.2">
      <c r="A67" s="463">
        <v>31</v>
      </c>
      <c r="B67" s="388" t="s">
        <v>381</v>
      </c>
      <c r="C67" s="389" t="s">
        <v>382</v>
      </c>
      <c r="D67" s="390" t="s">
        <v>383</v>
      </c>
      <c r="E67" s="389">
        <v>2019</v>
      </c>
      <c r="F67" s="481">
        <v>24.6</v>
      </c>
      <c r="G67" s="389">
        <v>3</v>
      </c>
      <c r="H67" s="389">
        <v>8.0000000000000002E-3</v>
      </c>
      <c r="I67" s="391">
        <v>24</v>
      </c>
      <c r="J67" s="389"/>
      <c r="K67" s="389"/>
      <c r="L67" s="389">
        <v>0.02</v>
      </c>
      <c r="M67" s="389"/>
      <c r="N67" s="391">
        <v>55.76</v>
      </c>
      <c r="O67" s="389"/>
      <c r="P67" s="389"/>
    </row>
    <row r="68" spans="1:25" s="5" customFormat="1" ht="55.5" customHeight="1" x14ac:dyDescent="0.2">
      <c r="A68" s="386"/>
      <c r="B68" s="386" t="s">
        <v>202</v>
      </c>
      <c r="C68" s="385"/>
      <c r="D68" s="387"/>
      <c r="E68" s="387"/>
      <c r="F68" s="531">
        <f>F67</f>
        <v>24.6</v>
      </c>
      <c r="G68" s="532">
        <v>5</v>
      </c>
      <c r="H68" s="384">
        <f>H67</f>
        <v>8.0000000000000002E-3</v>
      </c>
      <c r="I68" s="384">
        <f>I67</f>
        <v>24</v>
      </c>
      <c r="J68" s="384"/>
      <c r="K68" s="384"/>
      <c r="L68" s="384">
        <f>L67</f>
        <v>0.02</v>
      </c>
      <c r="M68" s="384"/>
      <c r="N68" s="384">
        <f>N67</f>
        <v>55.76</v>
      </c>
      <c r="O68" s="384"/>
      <c r="P68" s="384"/>
    </row>
    <row r="69" spans="1:25" ht="34.5" customHeight="1" x14ac:dyDescent="0.2">
      <c r="A69" s="953" t="s">
        <v>384</v>
      </c>
      <c r="B69" s="953"/>
      <c r="C69" s="953"/>
      <c r="D69" s="953"/>
      <c r="E69" s="953"/>
      <c r="F69" s="953"/>
      <c r="G69" s="953"/>
      <c r="H69" s="953"/>
      <c r="I69" s="953"/>
      <c r="J69" s="953"/>
      <c r="K69" s="953"/>
      <c r="L69" s="953"/>
      <c r="M69" s="953"/>
      <c r="N69" s="953"/>
      <c r="O69" s="953"/>
      <c r="P69" s="953"/>
      <c r="Q69" s="5"/>
      <c r="R69" s="5"/>
      <c r="S69" s="5"/>
      <c r="T69" s="5"/>
      <c r="U69" s="5"/>
      <c r="V69" s="5"/>
      <c r="W69" s="5"/>
      <c r="X69" s="5"/>
      <c r="Y69" s="5"/>
    </row>
    <row r="70" spans="1:25" ht="105.75" customHeight="1" x14ac:dyDescent="0.2">
      <c r="A70" s="705">
        <v>32</v>
      </c>
      <c r="B70" s="832" t="s">
        <v>294</v>
      </c>
      <c r="C70" s="1003" t="s">
        <v>298</v>
      </c>
      <c r="D70" s="1004" t="s">
        <v>311</v>
      </c>
      <c r="E70" s="1001">
        <v>2017</v>
      </c>
      <c r="F70" s="920">
        <v>8280</v>
      </c>
      <c r="G70" s="705">
        <v>4</v>
      </c>
      <c r="H70" s="948">
        <v>0.1</v>
      </c>
      <c r="I70" s="949">
        <v>538</v>
      </c>
      <c r="J70" s="1000"/>
      <c r="K70" s="1000"/>
      <c r="L70" s="705"/>
      <c r="M70" s="1000">
        <v>0.8</v>
      </c>
      <c r="N70" s="1002">
        <v>124</v>
      </c>
      <c r="O70" s="912">
        <v>16</v>
      </c>
      <c r="P70" s="912">
        <v>252</v>
      </c>
      <c r="Q70" s="5"/>
      <c r="R70" s="5"/>
      <c r="S70" s="5"/>
      <c r="T70" s="5"/>
      <c r="U70" s="5"/>
      <c r="V70" s="5"/>
      <c r="W70" s="5"/>
      <c r="X70" s="5"/>
      <c r="Y70" s="5"/>
    </row>
    <row r="71" spans="1:25" ht="291" customHeight="1" x14ac:dyDescent="0.2">
      <c r="A71" s="705"/>
      <c r="B71" s="832"/>
      <c r="C71" s="1003"/>
      <c r="D71" s="1004"/>
      <c r="E71" s="1001"/>
      <c r="F71" s="920"/>
      <c r="G71" s="705"/>
      <c r="H71" s="948"/>
      <c r="I71" s="949"/>
      <c r="J71" s="1000"/>
      <c r="K71" s="1000"/>
      <c r="L71" s="705"/>
      <c r="M71" s="1000"/>
      <c r="N71" s="1002"/>
      <c r="O71" s="912"/>
      <c r="P71" s="912"/>
    </row>
    <row r="72" spans="1:25" ht="34.5" customHeight="1" x14ac:dyDescent="0.2">
      <c r="A72" s="719">
        <v>33</v>
      </c>
      <c r="B72" s="728" t="s">
        <v>279</v>
      </c>
      <c r="C72" s="716" t="s">
        <v>391</v>
      </c>
      <c r="D72" s="927" t="s">
        <v>311</v>
      </c>
      <c r="E72" s="719">
        <v>2019</v>
      </c>
      <c r="F72" s="436">
        <v>1187</v>
      </c>
      <c r="G72" s="376" t="s">
        <v>326</v>
      </c>
      <c r="H72" s="719">
        <v>8.1199999999999994E-2</v>
      </c>
      <c r="I72" s="1023">
        <v>493</v>
      </c>
      <c r="J72" s="1012">
        <v>6.7650000000000002E-2</v>
      </c>
      <c r="K72" s="1012"/>
      <c r="L72" s="719"/>
      <c r="M72" s="1012"/>
      <c r="N72" s="930">
        <v>264</v>
      </c>
      <c r="O72" s="933">
        <v>3</v>
      </c>
      <c r="P72" s="933">
        <v>144</v>
      </c>
    </row>
    <row r="73" spans="1:25" ht="38.25" customHeight="1" x14ac:dyDescent="0.2">
      <c r="A73" s="720"/>
      <c r="B73" s="835"/>
      <c r="C73" s="717"/>
      <c r="D73" s="928"/>
      <c r="E73" s="720"/>
      <c r="F73" s="259">
        <v>131.90600000000001</v>
      </c>
      <c r="G73" s="376">
        <v>2</v>
      </c>
      <c r="H73" s="720"/>
      <c r="I73" s="1024"/>
      <c r="J73" s="1013"/>
      <c r="K73" s="1013"/>
      <c r="L73" s="720"/>
      <c r="M73" s="1013"/>
      <c r="N73" s="931"/>
      <c r="O73" s="934"/>
      <c r="P73" s="934"/>
    </row>
    <row r="74" spans="1:25" ht="33.75" customHeight="1" x14ac:dyDescent="0.2">
      <c r="A74" s="720"/>
      <c r="B74" s="835"/>
      <c r="C74" s="717"/>
      <c r="D74" s="928"/>
      <c r="E74" s="720"/>
      <c r="F74" s="920">
        <v>1103.5060000000001</v>
      </c>
      <c r="G74" s="705">
        <v>4</v>
      </c>
      <c r="H74" s="720"/>
      <c r="I74" s="1024"/>
      <c r="J74" s="1013"/>
      <c r="K74" s="1013"/>
      <c r="L74" s="720"/>
      <c r="M74" s="1013"/>
      <c r="N74" s="931"/>
      <c r="O74" s="934"/>
      <c r="P74" s="934"/>
    </row>
    <row r="75" spans="1:25" ht="15.75" customHeight="1" x14ac:dyDescent="0.2">
      <c r="A75" s="720"/>
      <c r="B75" s="835"/>
      <c r="C75" s="717"/>
      <c r="D75" s="928"/>
      <c r="E75" s="720"/>
      <c r="F75" s="920"/>
      <c r="G75" s="705"/>
      <c r="H75" s="720"/>
      <c r="I75" s="1024"/>
      <c r="J75" s="1013"/>
      <c r="K75" s="1013"/>
      <c r="L75" s="720"/>
      <c r="M75" s="1013"/>
      <c r="N75" s="931"/>
      <c r="O75" s="934"/>
      <c r="P75" s="934"/>
    </row>
    <row r="76" spans="1:25" ht="36" customHeight="1" x14ac:dyDescent="0.2">
      <c r="A76" s="721"/>
      <c r="B76" s="729"/>
      <c r="C76" s="718"/>
      <c r="D76" s="929"/>
      <c r="E76" s="721"/>
      <c r="F76" s="259">
        <f>F72+F73+F74</f>
        <v>2422.4120000000003</v>
      </c>
      <c r="G76" s="376">
        <v>5</v>
      </c>
      <c r="H76" s="721"/>
      <c r="I76" s="1025"/>
      <c r="J76" s="1014"/>
      <c r="K76" s="1014"/>
      <c r="L76" s="721"/>
      <c r="M76" s="1014"/>
      <c r="N76" s="932"/>
      <c r="O76" s="935"/>
      <c r="P76" s="935"/>
    </row>
    <row r="77" spans="1:25" ht="50.25" customHeight="1" x14ac:dyDescent="0.2">
      <c r="A77" s="705">
        <v>34</v>
      </c>
      <c r="B77" s="1008" t="s">
        <v>280</v>
      </c>
      <c r="C77" s="1003" t="s">
        <v>392</v>
      </c>
      <c r="D77" s="1004" t="s">
        <v>311</v>
      </c>
      <c r="E77" s="705">
        <v>2019</v>
      </c>
      <c r="F77" s="949">
        <v>166200</v>
      </c>
      <c r="G77" s="705">
        <v>4</v>
      </c>
      <c r="H77" s="705">
        <v>2.6</v>
      </c>
      <c r="I77" s="949">
        <v>7400</v>
      </c>
      <c r="J77" s="1000">
        <v>2.2999999999999998</v>
      </c>
      <c r="K77" s="1000"/>
      <c r="L77" s="1000"/>
      <c r="M77" s="1000"/>
      <c r="N77" s="913"/>
      <c r="O77" s="912">
        <v>20</v>
      </c>
      <c r="P77" s="912">
        <v>4902</v>
      </c>
    </row>
    <row r="78" spans="1:25" ht="55.5" customHeight="1" x14ac:dyDescent="0.2">
      <c r="A78" s="705"/>
      <c r="B78" s="1008"/>
      <c r="C78" s="1003"/>
      <c r="D78" s="1004"/>
      <c r="E78" s="705"/>
      <c r="F78" s="949"/>
      <c r="G78" s="705"/>
      <c r="H78" s="705"/>
      <c r="I78" s="949"/>
      <c r="J78" s="1000"/>
      <c r="K78" s="1000"/>
      <c r="L78" s="1000"/>
      <c r="M78" s="1000"/>
      <c r="N78" s="913"/>
      <c r="O78" s="912"/>
      <c r="P78" s="912"/>
    </row>
    <row r="79" spans="1:25" ht="75.75" customHeight="1" x14ac:dyDescent="0.2">
      <c r="A79" s="260">
        <v>35</v>
      </c>
      <c r="B79" s="242" t="str">
        <f>'[2]міста(райони)'!B50</f>
        <v>Реконструкція теплових мереж-заміна на труби ППУ (0,63км теплових мереж)</v>
      </c>
      <c r="C79" s="261" t="str">
        <f>'[2]міста(райони)'!C50</f>
        <v>м.Бахмут. Теплові мережі</v>
      </c>
      <c r="D79" s="261" t="str">
        <f>$D$77</f>
        <v>ТОВАРИСТВО З ОБМЕЖЕНОЮ ВІДПОВІДАЛЬНІСТЮ                «БАХМУТ-ЕНЕРГІЯ»</v>
      </c>
      <c r="E79" s="260">
        <v>2019</v>
      </c>
      <c r="F79" s="259">
        <f>'[2]міста(райони)'!$E$50</f>
        <v>4442.8</v>
      </c>
      <c r="G79" s="260">
        <v>3</v>
      </c>
      <c r="H79" s="260"/>
      <c r="I79" s="258"/>
      <c r="J79" s="266"/>
      <c r="K79" s="266"/>
      <c r="L79" s="266"/>
      <c r="M79" s="266"/>
      <c r="N79" s="267"/>
      <c r="O79" s="268"/>
      <c r="P79" s="268"/>
    </row>
    <row r="80" spans="1:25" ht="66.75" customHeight="1" x14ac:dyDescent="0.2">
      <c r="A80" s="260">
        <v>36</v>
      </c>
      <c r="B80" s="242" t="str">
        <f>'[2]міста(райони)'!B51</f>
        <v>Реконструкція теплових мереж- заміна на труби в стандартній теплоізоляції (0,4 км теплових мереж)</v>
      </c>
      <c r="C80" s="261" t="str">
        <f>'[2]міста(райони)'!C51</f>
        <v>м.Бахмут. Теплові мережі</v>
      </c>
      <c r="D80" s="261" t="str">
        <f>$D$77</f>
        <v>ТОВАРИСТВО З ОБМЕЖЕНОЮ ВІДПОВІДАЛЬНІСТЮ                «БАХМУТ-ЕНЕРГІЯ»</v>
      </c>
      <c r="E80" s="260">
        <v>2019</v>
      </c>
      <c r="F80" s="259">
        <f>'[2]міста(райони)'!$E$51</f>
        <v>300</v>
      </c>
      <c r="G80" s="260">
        <v>3</v>
      </c>
      <c r="H80" s="260"/>
      <c r="I80" s="258"/>
      <c r="J80" s="266"/>
      <c r="K80" s="266"/>
      <c r="L80" s="266"/>
      <c r="M80" s="266"/>
      <c r="N80" s="267"/>
      <c r="O80" s="268"/>
      <c r="P80" s="268"/>
    </row>
    <row r="81" spans="1:16" ht="69" customHeight="1" x14ac:dyDescent="0.2">
      <c r="A81" s="260">
        <v>37</v>
      </c>
      <c r="B81" s="242" t="str">
        <f>'[2]міста(райони)'!B54</f>
        <v>Облаштування житлових будинків вузлами обліку теплової енергії (100од)</v>
      </c>
      <c r="C81" s="261" t="str">
        <f>'[2]міста(райони)'!C54</f>
        <v>м.Бахмут. Теплові мережі</v>
      </c>
      <c r="D81" s="261" t="str">
        <f>$D$77</f>
        <v>ТОВАРИСТВО З ОБМЕЖЕНОЮ ВІДПОВІДАЛЬНІСТЮ                «БАХМУТ-ЕНЕРГІЯ»</v>
      </c>
      <c r="E81" s="260">
        <v>2019</v>
      </c>
      <c r="F81" s="259">
        <v>2100</v>
      </c>
      <c r="G81" s="260">
        <v>2</v>
      </c>
      <c r="H81" s="260"/>
      <c r="I81" s="258"/>
      <c r="J81" s="266"/>
      <c r="K81" s="266"/>
      <c r="L81" s="266"/>
      <c r="M81" s="266"/>
      <c r="N81" s="267"/>
      <c r="O81" s="268"/>
      <c r="P81" s="268"/>
    </row>
    <row r="82" spans="1:16" ht="122.25" customHeight="1" x14ac:dyDescent="0.2">
      <c r="A82" s="260">
        <v>38</v>
      </c>
      <c r="B82" s="242" t="s">
        <v>327</v>
      </c>
      <c r="C82" s="261" t="s">
        <v>299</v>
      </c>
      <c r="D82" s="261" t="s">
        <v>393</v>
      </c>
      <c r="E82" s="260">
        <v>2019</v>
      </c>
      <c r="F82" s="259">
        <v>600</v>
      </c>
      <c r="G82" s="260">
        <v>2</v>
      </c>
      <c r="H82" s="260"/>
      <c r="I82" s="258"/>
      <c r="J82" s="266"/>
      <c r="K82" s="266"/>
      <c r="L82" s="266"/>
      <c r="M82" s="266"/>
      <c r="N82" s="267"/>
      <c r="O82" s="268"/>
      <c r="P82" s="268"/>
    </row>
    <row r="83" spans="1:16" ht="91.5" customHeight="1" x14ac:dyDescent="0.2">
      <c r="A83" s="254">
        <v>39</v>
      </c>
      <c r="B83" s="262" t="s">
        <v>417</v>
      </c>
      <c r="C83" s="255" t="s">
        <v>392</v>
      </c>
      <c r="D83" s="543" t="s">
        <v>394</v>
      </c>
      <c r="E83" s="254">
        <v>2019</v>
      </c>
      <c r="F83" s="257">
        <v>500</v>
      </c>
      <c r="G83" s="254">
        <v>3</v>
      </c>
      <c r="H83" s="254"/>
      <c r="I83" s="256"/>
      <c r="J83" s="269"/>
      <c r="K83" s="269"/>
      <c r="L83" s="269"/>
      <c r="M83" s="269"/>
      <c r="N83" s="270"/>
      <c r="O83" s="271"/>
      <c r="P83" s="271"/>
    </row>
    <row r="84" spans="1:16" ht="45.75" customHeight="1" x14ac:dyDescent="0.2">
      <c r="A84" s="745">
        <v>40</v>
      </c>
      <c r="B84" s="771" t="s">
        <v>328</v>
      </c>
      <c r="C84" s="730" t="s">
        <v>331</v>
      </c>
      <c r="D84" s="900" t="s">
        <v>394</v>
      </c>
      <c r="E84" s="745">
        <v>2019</v>
      </c>
      <c r="F84" s="259">
        <v>2048</v>
      </c>
      <c r="G84" s="260">
        <v>3</v>
      </c>
      <c r="H84" s="745"/>
      <c r="I84" s="921"/>
      <c r="J84" s="924"/>
      <c r="K84" s="924"/>
      <c r="L84" s="924"/>
      <c r="M84" s="924"/>
      <c r="N84" s="939"/>
      <c r="O84" s="942"/>
      <c r="P84" s="942">
        <v>6.4000000000000001E-2</v>
      </c>
    </row>
    <row r="85" spans="1:16" ht="42.75" customHeight="1" x14ac:dyDescent="0.2">
      <c r="A85" s="746"/>
      <c r="B85" s="772"/>
      <c r="C85" s="834"/>
      <c r="D85" s="916"/>
      <c r="E85" s="746"/>
      <c r="F85" s="259">
        <v>3072</v>
      </c>
      <c r="G85" s="260">
        <v>4</v>
      </c>
      <c r="H85" s="746"/>
      <c r="I85" s="922"/>
      <c r="J85" s="925"/>
      <c r="K85" s="925"/>
      <c r="L85" s="925"/>
      <c r="M85" s="925"/>
      <c r="N85" s="940"/>
      <c r="O85" s="943"/>
      <c r="P85" s="943"/>
    </row>
    <row r="86" spans="1:16" ht="39.75" customHeight="1" x14ac:dyDescent="0.2">
      <c r="A86" s="747"/>
      <c r="B86" s="773"/>
      <c r="C86" s="731"/>
      <c r="D86" s="901"/>
      <c r="E86" s="747"/>
      <c r="F86" s="259">
        <f>F84+F85</f>
        <v>5120</v>
      </c>
      <c r="G86" s="260">
        <v>5</v>
      </c>
      <c r="H86" s="747"/>
      <c r="I86" s="923"/>
      <c r="J86" s="926"/>
      <c r="K86" s="926"/>
      <c r="L86" s="926"/>
      <c r="M86" s="926"/>
      <c r="N86" s="941"/>
      <c r="O86" s="944"/>
      <c r="P86" s="944"/>
    </row>
    <row r="87" spans="1:16" ht="34.5" customHeight="1" x14ac:dyDescent="0.2">
      <c r="A87" s="745">
        <v>41</v>
      </c>
      <c r="B87" s="771" t="s">
        <v>329</v>
      </c>
      <c r="C87" s="730" t="s">
        <v>331</v>
      </c>
      <c r="D87" s="900" t="s">
        <v>394</v>
      </c>
      <c r="E87" s="745">
        <v>2019</v>
      </c>
      <c r="F87" s="259">
        <v>2200</v>
      </c>
      <c r="G87" s="260">
        <v>3</v>
      </c>
      <c r="H87" s="745"/>
      <c r="I87" s="921"/>
      <c r="J87" s="924"/>
      <c r="K87" s="924"/>
      <c r="L87" s="924"/>
      <c r="M87" s="924"/>
      <c r="N87" s="939"/>
      <c r="O87" s="942"/>
      <c r="P87" s="942">
        <v>0.1</v>
      </c>
    </row>
    <row r="88" spans="1:16" ht="31.5" customHeight="1" x14ac:dyDescent="0.2">
      <c r="A88" s="746"/>
      <c r="B88" s="772"/>
      <c r="C88" s="834"/>
      <c r="D88" s="916"/>
      <c r="E88" s="746"/>
      <c r="F88" s="259">
        <v>3300</v>
      </c>
      <c r="G88" s="260">
        <v>4</v>
      </c>
      <c r="H88" s="746"/>
      <c r="I88" s="922"/>
      <c r="J88" s="925"/>
      <c r="K88" s="925"/>
      <c r="L88" s="925"/>
      <c r="M88" s="925"/>
      <c r="N88" s="940"/>
      <c r="O88" s="943"/>
      <c r="P88" s="943"/>
    </row>
    <row r="89" spans="1:16" ht="35.25" customHeight="1" x14ac:dyDescent="0.2">
      <c r="A89" s="747"/>
      <c r="B89" s="773"/>
      <c r="C89" s="731"/>
      <c r="D89" s="901"/>
      <c r="E89" s="747"/>
      <c r="F89" s="259">
        <v>5500</v>
      </c>
      <c r="G89" s="260">
        <v>5</v>
      </c>
      <c r="H89" s="747"/>
      <c r="I89" s="923"/>
      <c r="J89" s="926"/>
      <c r="K89" s="926"/>
      <c r="L89" s="926"/>
      <c r="M89" s="926"/>
      <c r="N89" s="941"/>
      <c r="O89" s="944"/>
      <c r="P89" s="944"/>
    </row>
    <row r="90" spans="1:16" ht="44.25" customHeight="1" x14ac:dyDescent="0.2">
      <c r="A90" s="745">
        <v>42</v>
      </c>
      <c r="B90" s="771" t="s">
        <v>330</v>
      </c>
      <c r="C90" s="730" t="s">
        <v>331</v>
      </c>
      <c r="D90" s="900" t="s">
        <v>394</v>
      </c>
      <c r="E90" s="745">
        <v>2019</v>
      </c>
      <c r="F90" s="259">
        <v>2800</v>
      </c>
      <c r="G90" s="260">
        <v>3</v>
      </c>
      <c r="H90" s="745"/>
      <c r="I90" s="921"/>
      <c r="J90" s="924"/>
      <c r="K90" s="924"/>
      <c r="L90" s="924"/>
      <c r="M90" s="924"/>
      <c r="N90" s="939"/>
      <c r="O90" s="942"/>
      <c r="P90" s="942">
        <v>13.68</v>
      </c>
    </row>
    <row r="91" spans="1:16" ht="38.25" customHeight="1" x14ac:dyDescent="0.2">
      <c r="A91" s="746"/>
      <c r="B91" s="772"/>
      <c r="C91" s="834"/>
      <c r="D91" s="916"/>
      <c r="E91" s="746"/>
      <c r="F91" s="259">
        <v>4200</v>
      </c>
      <c r="G91" s="260">
        <v>4</v>
      </c>
      <c r="H91" s="746"/>
      <c r="I91" s="922"/>
      <c r="J91" s="925"/>
      <c r="K91" s="925"/>
      <c r="L91" s="925"/>
      <c r="M91" s="925"/>
      <c r="N91" s="940"/>
      <c r="O91" s="943"/>
      <c r="P91" s="943"/>
    </row>
    <row r="92" spans="1:16" ht="38.25" customHeight="1" x14ac:dyDescent="0.2">
      <c r="A92" s="747"/>
      <c r="B92" s="773"/>
      <c r="C92" s="731"/>
      <c r="D92" s="901"/>
      <c r="E92" s="747"/>
      <c r="F92" s="259">
        <v>7000</v>
      </c>
      <c r="G92" s="260">
        <v>5</v>
      </c>
      <c r="H92" s="747"/>
      <c r="I92" s="923"/>
      <c r="J92" s="926"/>
      <c r="K92" s="926"/>
      <c r="L92" s="926"/>
      <c r="M92" s="926"/>
      <c r="N92" s="941"/>
      <c r="O92" s="944"/>
      <c r="P92" s="944"/>
    </row>
    <row r="93" spans="1:16" ht="396.75" customHeight="1" x14ac:dyDescent="0.2">
      <c r="A93" s="264">
        <v>43</v>
      </c>
      <c r="B93" s="263" t="s">
        <v>395</v>
      </c>
      <c r="C93" s="43" t="s">
        <v>306</v>
      </c>
      <c r="D93" s="544" t="s">
        <v>311</v>
      </c>
      <c r="E93" s="264">
        <v>2017</v>
      </c>
      <c r="F93" s="447">
        <v>1717.4110000000001</v>
      </c>
      <c r="G93" s="264">
        <v>2</v>
      </c>
      <c r="H93" s="264"/>
      <c r="I93" s="265"/>
      <c r="J93" s="272"/>
      <c r="K93" s="272"/>
      <c r="L93" s="272"/>
      <c r="M93" s="272"/>
      <c r="N93" s="273"/>
      <c r="O93" s="274"/>
      <c r="P93" s="274">
        <v>3374</v>
      </c>
    </row>
    <row r="94" spans="1:16" ht="33.75" customHeight="1" x14ac:dyDescent="0.2">
      <c r="A94" s="821"/>
      <c r="B94" s="821" t="s">
        <v>202</v>
      </c>
      <c r="C94" s="821"/>
      <c r="D94" s="821"/>
      <c r="E94" s="826">
        <v>2017</v>
      </c>
      <c r="F94" s="407">
        <f>F93</f>
        <v>1717.4110000000001</v>
      </c>
      <c r="G94" s="425">
        <v>2</v>
      </c>
      <c r="H94" s="908">
        <f>H70+H77</f>
        <v>2.7</v>
      </c>
      <c r="I94" s="908">
        <f t="shared" ref="I94:N94" si="8">I70+I77</f>
        <v>7938</v>
      </c>
      <c r="J94" s="908">
        <f t="shared" si="8"/>
        <v>2.2999999999999998</v>
      </c>
      <c r="K94" s="908"/>
      <c r="L94" s="908"/>
      <c r="M94" s="908"/>
      <c r="N94" s="908">
        <f t="shared" si="8"/>
        <v>124</v>
      </c>
      <c r="O94" s="908"/>
      <c r="P94" s="917">
        <f>P70</f>
        <v>252</v>
      </c>
    </row>
    <row r="95" spans="1:16" ht="33.75" customHeight="1" x14ac:dyDescent="0.2">
      <c r="A95" s="822"/>
      <c r="B95" s="822"/>
      <c r="C95" s="822"/>
      <c r="D95" s="822"/>
      <c r="E95" s="826"/>
      <c r="F95" s="407">
        <f>F70</f>
        <v>8280</v>
      </c>
      <c r="G95" s="425">
        <v>4</v>
      </c>
      <c r="H95" s="909"/>
      <c r="I95" s="909"/>
      <c r="J95" s="909"/>
      <c r="K95" s="909"/>
      <c r="L95" s="909"/>
      <c r="M95" s="909"/>
      <c r="N95" s="909"/>
      <c r="O95" s="909"/>
      <c r="P95" s="918"/>
    </row>
    <row r="96" spans="1:16" ht="33" customHeight="1" x14ac:dyDescent="0.2">
      <c r="A96" s="822"/>
      <c r="B96" s="822"/>
      <c r="C96" s="822"/>
      <c r="D96" s="822"/>
      <c r="E96" s="826"/>
      <c r="F96" s="345">
        <f>F94+F95</f>
        <v>9997.4110000000001</v>
      </c>
      <c r="G96" s="326">
        <v>5</v>
      </c>
      <c r="H96" s="910"/>
      <c r="I96" s="910"/>
      <c r="J96" s="910"/>
      <c r="K96" s="910"/>
      <c r="L96" s="910"/>
      <c r="M96" s="910"/>
      <c r="N96" s="910"/>
      <c r="O96" s="910"/>
      <c r="P96" s="919"/>
    </row>
    <row r="97" spans="1:16" ht="33" customHeight="1" x14ac:dyDescent="0.2">
      <c r="A97" s="822"/>
      <c r="B97" s="822"/>
      <c r="C97" s="822"/>
      <c r="D97" s="822"/>
      <c r="E97" s="871">
        <v>2019</v>
      </c>
      <c r="F97" s="407">
        <f>F72</f>
        <v>1187</v>
      </c>
      <c r="G97" s="425" t="s">
        <v>326</v>
      </c>
      <c r="H97" s="908">
        <f>H72+H77</f>
        <v>2.6812</v>
      </c>
      <c r="I97" s="908">
        <f>I72+I77</f>
        <v>7893</v>
      </c>
      <c r="J97" s="908">
        <f t="shared" ref="J97:O97" si="9">J72+J77</f>
        <v>2.3676499999999998</v>
      </c>
      <c r="K97" s="908"/>
      <c r="L97" s="908"/>
      <c r="M97" s="908"/>
      <c r="N97" s="908">
        <f t="shared" si="9"/>
        <v>264</v>
      </c>
      <c r="O97" s="908">
        <f t="shared" si="9"/>
        <v>23</v>
      </c>
      <c r="P97" s="908">
        <f>P72+P77+P84+P87+P90</f>
        <v>5059.844000000001</v>
      </c>
    </row>
    <row r="98" spans="1:16" ht="40.5" customHeight="1" x14ac:dyDescent="0.2">
      <c r="A98" s="822"/>
      <c r="B98" s="822"/>
      <c r="C98" s="822"/>
      <c r="D98" s="822"/>
      <c r="E98" s="872"/>
      <c r="F98" s="407">
        <f>F73+F81+F82</f>
        <v>2831.9059999999999</v>
      </c>
      <c r="G98" s="425">
        <v>2</v>
      </c>
      <c r="H98" s="909"/>
      <c r="I98" s="909"/>
      <c r="J98" s="909"/>
      <c r="K98" s="909"/>
      <c r="L98" s="909"/>
      <c r="M98" s="909"/>
      <c r="N98" s="909"/>
      <c r="O98" s="909"/>
      <c r="P98" s="909"/>
    </row>
    <row r="99" spans="1:16" ht="40.5" customHeight="1" x14ac:dyDescent="0.2">
      <c r="A99" s="822"/>
      <c r="B99" s="822"/>
      <c r="C99" s="822"/>
      <c r="D99" s="822"/>
      <c r="E99" s="872"/>
      <c r="F99" s="407">
        <f>F79+F80+F83+F84+F87+F90</f>
        <v>12290.8</v>
      </c>
      <c r="G99" s="425">
        <v>3</v>
      </c>
      <c r="H99" s="909"/>
      <c r="I99" s="909"/>
      <c r="J99" s="909"/>
      <c r="K99" s="909"/>
      <c r="L99" s="909"/>
      <c r="M99" s="909"/>
      <c r="N99" s="909"/>
      <c r="O99" s="909"/>
      <c r="P99" s="909"/>
    </row>
    <row r="100" spans="1:16" ht="40.5" customHeight="1" x14ac:dyDescent="0.2">
      <c r="A100" s="822"/>
      <c r="B100" s="822"/>
      <c r="C100" s="822"/>
      <c r="D100" s="822"/>
      <c r="E100" s="872"/>
      <c r="F100" s="407">
        <f>F74+F77+F85+F88+F91</f>
        <v>177875.50599999999</v>
      </c>
      <c r="G100" s="425">
        <v>4</v>
      </c>
      <c r="H100" s="909"/>
      <c r="I100" s="909"/>
      <c r="J100" s="909"/>
      <c r="K100" s="909"/>
      <c r="L100" s="909"/>
      <c r="M100" s="909"/>
      <c r="N100" s="909"/>
      <c r="O100" s="909"/>
      <c r="P100" s="909"/>
    </row>
    <row r="101" spans="1:16" ht="45" customHeight="1" x14ac:dyDescent="0.2">
      <c r="A101" s="822"/>
      <c r="B101" s="822"/>
      <c r="C101" s="822"/>
      <c r="D101" s="822"/>
      <c r="E101" s="873"/>
      <c r="F101" s="345">
        <f>F97+F98+F99+F100</f>
        <v>194185.212</v>
      </c>
      <c r="G101" s="326">
        <v>5</v>
      </c>
      <c r="H101" s="910"/>
      <c r="I101" s="910"/>
      <c r="J101" s="910"/>
      <c r="K101" s="910"/>
      <c r="L101" s="910"/>
      <c r="M101" s="910"/>
      <c r="N101" s="910"/>
      <c r="O101" s="910"/>
      <c r="P101" s="910"/>
    </row>
    <row r="102" spans="1:16" ht="51.75" customHeight="1" x14ac:dyDescent="0.2">
      <c r="A102" s="823"/>
      <c r="B102" s="823"/>
      <c r="C102" s="823"/>
      <c r="D102" s="823"/>
      <c r="E102" s="352"/>
      <c r="F102" s="522">
        <f>F96+F101</f>
        <v>204182.62299999999</v>
      </c>
      <c r="G102" s="523">
        <v>5</v>
      </c>
      <c r="H102" s="351">
        <f>H94+H97</f>
        <v>5.3811999999999998</v>
      </c>
      <c r="I102" s="351">
        <f>I94+I97</f>
        <v>15831</v>
      </c>
      <c r="J102" s="351">
        <f>J94+J97</f>
        <v>4.6676500000000001</v>
      </c>
      <c r="K102" s="351"/>
      <c r="L102" s="351"/>
      <c r="M102" s="351"/>
      <c r="N102" s="351"/>
      <c r="O102" s="351"/>
      <c r="P102" s="547">
        <f>P94+P97</f>
        <v>5311.844000000001</v>
      </c>
    </row>
    <row r="103" spans="1:16" ht="27" customHeight="1" x14ac:dyDescent="0.2">
      <c r="A103" s="1103" t="s">
        <v>385</v>
      </c>
      <c r="B103" s="1104"/>
      <c r="C103" s="1104"/>
      <c r="D103" s="1104"/>
      <c r="E103" s="1104"/>
      <c r="F103" s="1104"/>
      <c r="G103" s="1104"/>
      <c r="H103" s="1104"/>
      <c r="I103" s="1104"/>
      <c r="J103" s="1104"/>
      <c r="K103" s="1104"/>
      <c r="L103" s="1104"/>
      <c r="M103" s="1104"/>
      <c r="N103" s="1104"/>
      <c r="O103" s="1104"/>
      <c r="P103" s="1105"/>
    </row>
    <row r="104" spans="1:16" ht="30.75" customHeight="1" x14ac:dyDescent="0.2">
      <c r="A104" s="725">
        <v>44</v>
      </c>
      <c r="B104" s="898" t="s">
        <v>396</v>
      </c>
      <c r="C104" s="898" t="s">
        <v>299</v>
      </c>
      <c r="D104" s="1254" t="s">
        <v>334</v>
      </c>
      <c r="E104" s="886">
        <v>2017</v>
      </c>
      <c r="F104" s="914">
        <v>100</v>
      </c>
      <c r="G104" s="886">
        <v>2</v>
      </c>
      <c r="H104" s="713"/>
      <c r="I104" s="859"/>
      <c r="J104" s="579"/>
      <c r="K104" s="579"/>
      <c r="L104" s="713"/>
      <c r="M104" s="713"/>
      <c r="N104" s="859"/>
      <c r="O104" s="713"/>
      <c r="P104" s="713">
        <v>8</v>
      </c>
    </row>
    <row r="105" spans="1:16" ht="28.5" customHeight="1" x14ac:dyDescent="0.2">
      <c r="A105" s="726"/>
      <c r="B105" s="1253"/>
      <c r="C105" s="1253"/>
      <c r="D105" s="612"/>
      <c r="E105" s="887"/>
      <c r="F105" s="915"/>
      <c r="G105" s="888"/>
      <c r="H105" s="715"/>
      <c r="I105" s="860"/>
      <c r="J105" s="581"/>
      <c r="K105" s="581"/>
      <c r="L105" s="715"/>
      <c r="M105" s="715"/>
      <c r="N105" s="860"/>
      <c r="O105" s="715"/>
      <c r="P105" s="715"/>
    </row>
    <row r="106" spans="1:16" ht="28.5" customHeight="1" x14ac:dyDescent="0.2">
      <c r="A106" s="726"/>
      <c r="B106" s="1253"/>
      <c r="C106" s="1253"/>
      <c r="D106" s="612"/>
      <c r="E106" s="888"/>
      <c r="F106" s="450">
        <f>F104</f>
        <v>100</v>
      </c>
      <c r="G106" s="419">
        <v>5</v>
      </c>
      <c r="H106" s="431"/>
      <c r="I106" s="413"/>
      <c r="J106" s="410"/>
      <c r="K106" s="410"/>
      <c r="L106" s="431"/>
      <c r="M106" s="431"/>
      <c r="N106" s="413"/>
      <c r="O106" s="300"/>
      <c r="P106" s="431"/>
    </row>
    <row r="107" spans="1:16" ht="46.5" customHeight="1" x14ac:dyDescent="0.2">
      <c r="A107" s="726"/>
      <c r="B107" s="1253"/>
      <c r="C107" s="1253"/>
      <c r="D107" s="612"/>
      <c r="E107" s="886">
        <v>2019</v>
      </c>
      <c r="F107" s="450">
        <v>400</v>
      </c>
      <c r="G107" s="419">
        <v>2</v>
      </c>
      <c r="H107" s="298"/>
      <c r="I107" s="299"/>
      <c r="J107" s="275"/>
      <c r="K107" s="275"/>
      <c r="L107" s="298"/>
      <c r="M107" s="298"/>
      <c r="N107" s="299"/>
      <c r="O107" s="300"/>
      <c r="P107" s="298">
        <v>8</v>
      </c>
    </row>
    <row r="108" spans="1:16" ht="48" customHeight="1" x14ac:dyDescent="0.2">
      <c r="A108" s="727"/>
      <c r="B108" s="899"/>
      <c r="C108" s="899"/>
      <c r="D108" s="613"/>
      <c r="E108" s="888"/>
      <c r="F108" s="451">
        <f>F107</f>
        <v>400</v>
      </c>
      <c r="G108" s="410">
        <v>5</v>
      </c>
      <c r="H108" s="430"/>
      <c r="I108" s="412"/>
      <c r="J108" s="409"/>
      <c r="K108" s="409"/>
      <c r="L108" s="430"/>
      <c r="M108" s="430"/>
      <c r="N108" s="412"/>
      <c r="O108" s="446"/>
      <c r="P108" s="430"/>
    </row>
    <row r="109" spans="1:16" ht="37.5" customHeight="1" x14ac:dyDescent="0.2">
      <c r="A109" s="713">
        <v>45</v>
      </c>
      <c r="B109" s="1163" t="s">
        <v>413</v>
      </c>
      <c r="C109" s="568" t="s">
        <v>299</v>
      </c>
      <c r="D109" s="874" t="s">
        <v>407</v>
      </c>
      <c r="E109" s="905">
        <v>2017</v>
      </c>
      <c r="F109" s="441">
        <v>1313.6</v>
      </c>
      <c r="G109" s="419" t="s">
        <v>326</v>
      </c>
      <c r="H109" s="713"/>
      <c r="I109" s="859"/>
      <c r="J109" s="579"/>
      <c r="K109" s="579"/>
      <c r="L109" s="713"/>
      <c r="M109" s="713"/>
      <c r="N109" s="859"/>
      <c r="O109" s="713"/>
      <c r="P109" s="1256">
        <v>2.4</v>
      </c>
    </row>
    <row r="110" spans="1:16" ht="37.5" customHeight="1" x14ac:dyDescent="0.2">
      <c r="A110" s="714"/>
      <c r="B110" s="1164"/>
      <c r="C110" s="569"/>
      <c r="D110" s="875"/>
      <c r="E110" s="906"/>
      <c r="F110" s="441">
        <v>145.87700000000001</v>
      </c>
      <c r="G110" s="419">
        <v>2</v>
      </c>
      <c r="H110" s="714"/>
      <c r="I110" s="960"/>
      <c r="J110" s="580"/>
      <c r="K110" s="580"/>
      <c r="L110" s="714"/>
      <c r="M110" s="714"/>
      <c r="N110" s="960"/>
      <c r="O110" s="714"/>
      <c r="P110" s="1257"/>
    </row>
    <row r="111" spans="1:16" ht="64.5" customHeight="1" x14ac:dyDescent="0.2">
      <c r="A111" s="714"/>
      <c r="B111" s="1165"/>
      <c r="C111" s="603"/>
      <c r="D111" s="875"/>
      <c r="E111" s="907"/>
      <c r="F111" s="439">
        <f>F109+F110</f>
        <v>1459.4769999999999</v>
      </c>
      <c r="G111" s="281">
        <v>5</v>
      </c>
      <c r="H111" s="715"/>
      <c r="I111" s="860"/>
      <c r="J111" s="581"/>
      <c r="K111" s="581"/>
      <c r="L111" s="715"/>
      <c r="M111" s="715"/>
      <c r="N111" s="860"/>
      <c r="O111" s="715"/>
      <c r="P111" s="1258"/>
    </row>
    <row r="112" spans="1:16" ht="39.75" customHeight="1" x14ac:dyDescent="0.2">
      <c r="A112" s="726">
        <v>46</v>
      </c>
      <c r="B112" s="889" t="s">
        <v>414</v>
      </c>
      <c r="C112" s="600" t="s">
        <v>299</v>
      </c>
      <c r="D112" s="874" t="s">
        <v>407</v>
      </c>
      <c r="E112" s="886">
        <v>2017</v>
      </c>
      <c r="F112" s="441">
        <v>1339</v>
      </c>
      <c r="G112" s="442" t="s">
        <v>326</v>
      </c>
      <c r="H112" s="713"/>
      <c r="I112" s="859"/>
      <c r="J112" s="579"/>
      <c r="K112" s="579"/>
      <c r="L112" s="713"/>
      <c r="M112" s="713"/>
      <c r="N112" s="859"/>
      <c r="O112" s="713"/>
      <c r="P112" s="713">
        <v>2.4</v>
      </c>
    </row>
    <row r="113" spans="1:16" ht="39.75" customHeight="1" x14ac:dyDescent="0.2">
      <c r="A113" s="726"/>
      <c r="B113" s="890"/>
      <c r="C113" s="601"/>
      <c r="D113" s="875"/>
      <c r="E113" s="887"/>
      <c r="F113" s="441">
        <v>148.76</v>
      </c>
      <c r="G113" s="442">
        <v>2</v>
      </c>
      <c r="H113" s="714"/>
      <c r="I113" s="960"/>
      <c r="J113" s="580"/>
      <c r="K113" s="580"/>
      <c r="L113" s="714"/>
      <c r="M113" s="714"/>
      <c r="N113" s="960"/>
      <c r="O113" s="714"/>
      <c r="P113" s="714"/>
    </row>
    <row r="114" spans="1:16" ht="70.5" customHeight="1" x14ac:dyDescent="0.2">
      <c r="A114" s="727"/>
      <c r="B114" s="891"/>
      <c r="C114" s="602"/>
      <c r="D114" s="875"/>
      <c r="E114" s="888"/>
      <c r="F114" s="440">
        <f>F112+F113</f>
        <v>1487.76</v>
      </c>
      <c r="G114" s="281">
        <v>5</v>
      </c>
      <c r="H114" s="715"/>
      <c r="I114" s="860"/>
      <c r="J114" s="581"/>
      <c r="K114" s="581"/>
      <c r="L114" s="715"/>
      <c r="M114" s="715"/>
      <c r="N114" s="860"/>
      <c r="O114" s="715"/>
      <c r="P114" s="715"/>
    </row>
    <row r="115" spans="1:16" ht="36" customHeight="1" x14ac:dyDescent="0.2">
      <c r="A115" s="725">
        <v>47</v>
      </c>
      <c r="B115" s="889" t="s">
        <v>397</v>
      </c>
      <c r="C115" s="600" t="s">
        <v>283</v>
      </c>
      <c r="D115" s="874" t="s">
        <v>407</v>
      </c>
      <c r="E115" s="886">
        <v>2017</v>
      </c>
      <c r="F115" s="443">
        <v>1053.3</v>
      </c>
      <c r="G115" s="442" t="s">
        <v>326</v>
      </c>
      <c r="H115" s="713"/>
      <c r="I115" s="859"/>
      <c r="J115" s="579"/>
      <c r="K115" s="579"/>
      <c r="L115" s="713"/>
      <c r="M115" s="713"/>
      <c r="N115" s="859"/>
      <c r="O115" s="713"/>
      <c r="P115" s="713">
        <v>2.4</v>
      </c>
    </row>
    <row r="116" spans="1:16" ht="36" customHeight="1" x14ac:dyDescent="0.2">
      <c r="A116" s="726"/>
      <c r="B116" s="890"/>
      <c r="C116" s="601"/>
      <c r="D116" s="875"/>
      <c r="E116" s="887"/>
      <c r="F116" s="443">
        <v>116.96899999999999</v>
      </c>
      <c r="G116" s="442">
        <v>2</v>
      </c>
      <c r="H116" s="714"/>
      <c r="I116" s="960"/>
      <c r="J116" s="580"/>
      <c r="K116" s="580"/>
      <c r="L116" s="714"/>
      <c r="M116" s="714"/>
      <c r="N116" s="960"/>
      <c r="O116" s="714"/>
      <c r="P116" s="714"/>
    </row>
    <row r="117" spans="1:16" ht="90" customHeight="1" x14ac:dyDescent="0.2">
      <c r="A117" s="727"/>
      <c r="B117" s="891"/>
      <c r="C117" s="602"/>
      <c r="D117" s="875"/>
      <c r="E117" s="888"/>
      <c r="F117" s="440">
        <f>F115+F116</f>
        <v>1170.269</v>
      </c>
      <c r="G117" s="281">
        <v>5</v>
      </c>
      <c r="H117" s="715"/>
      <c r="I117" s="860"/>
      <c r="J117" s="581"/>
      <c r="K117" s="581"/>
      <c r="L117" s="715"/>
      <c r="M117" s="715"/>
      <c r="N117" s="860"/>
      <c r="O117" s="715"/>
      <c r="P117" s="715"/>
    </row>
    <row r="118" spans="1:16" ht="49.5" customHeight="1" x14ac:dyDescent="0.2">
      <c r="A118" s="725">
        <v>48</v>
      </c>
      <c r="B118" s="889" t="s">
        <v>316</v>
      </c>
      <c r="C118" s="600" t="s">
        <v>283</v>
      </c>
      <c r="D118" s="874" t="s">
        <v>407</v>
      </c>
      <c r="E118" s="886">
        <v>2017</v>
      </c>
      <c r="F118" s="443">
        <v>889.1</v>
      </c>
      <c r="G118" s="442" t="s">
        <v>326</v>
      </c>
      <c r="H118" s="713"/>
      <c r="I118" s="859"/>
      <c r="J118" s="579"/>
      <c r="K118" s="579"/>
      <c r="L118" s="713"/>
      <c r="M118" s="713"/>
      <c r="N118" s="859"/>
      <c r="O118" s="713"/>
      <c r="P118" s="713">
        <v>2.4</v>
      </c>
    </row>
    <row r="119" spans="1:16" ht="49.5" customHeight="1" x14ac:dyDescent="0.2">
      <c r="A119" s="726"/>
      <c r="B119" s="890"/>
      <c r="C119" s="601"/>
      <c r="D119" s="875"/>
      <c r="E119" s="887"/>
      <c r="F119" s="443">
        <v>98.804000000000002</v>
      </c>
      <c r="G119" s="442">
        <v>2</v>
      </c>
      <c r="H119" s="714"/>
      <c r="I119" s="960"/>
      <c r="J119" s="580"/>
      <c r="K119" s="580"/>
      <c r="L119" s="714"/>
      <c r="M119" s="714"/>
      <c r="N119" s="960"/>
      <c r="O119" s="714"/>
      <c r="P119" s="714"/>
    </row>
    <row r="120" spans="1:16" ht="52.5" customHeight="1" x14ac:dyDescent="0.2">
      <c r="A120" s="727"/>
      <c r="B120" s="891"/>
      <c r="C120" s="602"/>
      <c r="D120" s="875"/>
      <c r="E120" s="888"/>
      <c r="F120" s="440">
        <f>F118+F119</f>
        <v>987.904</v>
      </c>
      <c r="G120" s="281">
        <v>5</v>
      </c>
      <c r="H120" s="715"/>
      <c r="I120" s="860"/>
      <c r="J120" s="581"/>
      <c r="K120" s="581"/>
      <c r="L120" s="715"/>
      <c r="M120" s="715"/>
      <c r="N120" s="860"/>
      <c r="O120" s="715"/>
      <c r="P120" s="715"/>
    </row>
    <row r="121" spans="1:16" ht="52.5" customHeight="1" x14ac:dyDescent="0.2">
      <c r="A121" s="579">
        <v>49</v>
      </c>
      <c r="B121" s="889" t="s">
        <v>317</v>
      </c>
      <c r="C121" s="600" t="s">
        <v>283</v>
      </c>
      <c r="D121" s="874" t="s">
        <v>407</v>
      </c>
      <c r="E121" s="886">
        <v>2017</v>
      </c>
      <c r="F121" s="443">
        <v>1143.0999999999999</v>
      </c>
      <c r="G121" s="442" t="s">
        <v>326</v>
      </c>
      <c r="H121" s="713"/>
      <c r="I121" s="859"/>
      <c r="J121" s="579"/>
      <c r="K121" s="579"/>
      <c r="L121" s="713"/>
      <c r="M121" s="713"/>
      <c r="N121" s="859"/>
      <c r="O121" s="713"/>
      <c r="P121" s="713">
        <v>2.4</v>
      </c>
    </row>
    <row r="122" spans="1:16" ht="40.5" customHeight="1" x14ac:dyDescent="0.2">
      <c r="A122" s="580"/>
      <c r="B122" s="890"/>
      <c r="C122" s="601"/>
      <c r="D122" s="875"/>
      <c r="E122" s="887"/>
      <c r="F122" s="443">
        <v>126.93899999999999</v>
      </c>
      <c r="G122" s="442">
        <v>2</v>
      </c>
      <c r="H122" s="714"/>
      <c r="I122" s="960"/>
      <c r="J122" s="580"/>
      <c r="K122" s="580"/>
      <c r="L122" s="714"/>
      <c r="M122" s="714"/>
      <c r="N122" s="960"/>
      <c r="O122" s="714"/>
      <c r="P122" s="714"/>
    </row>
    <row r="123" spans="1:16" ht="54.75" customHeight="1" x14ac:dyDescent="0.2">
      <c r="A123" s="581"/>
      <c r="B123" s="891"/>
      <c r="C123" s="602"/>
      <c r="D123" s="875"/>
      <c r="E123" s="888"/>
      <c r="F123" s="440">
        <f>F121+F122</f>
        <v>1270.039</v>
      </c>
      <c r="G123" s="281">
        <v>5</v>
      </c>
      <c r="H123" s="715"/>
      <c r="I123" s="860"/>
      <c r="J123" s="581"/>
      <c r="K123" s="581"/>
      <c r="L123" s="715"/>
      <c r="M123" s="715"/>
      <c r="N123" s="860"/>
      <c r="O123" s="715"/>
      <c r="P123" s="715"/>
    </row>
    <row r="124" spans="1:16" ht="29.25" customHeight="1" x14ac:dyDescent="0.2">
      <c r="A124" s="1087"/>
      <c r="B124" s="902" t="s">
        <v>202</v>
      </c>
      <c r="C124" s="821"/>
      <c r="D124" s="876"/>
      <c r="E124" s="871">
        <v>2017</v>
      </c>
      <c r="F124" s="407">
        <f>F109+F112+F115+F118+F121</f>
        <v>5738.1</v>
      </c>
      <c r="G124" s="444" t="s">
        <v>326</v>
      </c>
      <c r="H124" s="843"/>
      <c r="I124" s="777"/>
      <c r="J124" s="871"/>
      <c r="K124" s="871"/>
      <c r="L124" s="843"/>
      <c r="M124" s="843"/>
      <c r="N124" s="777"/>
      <c r="O124" s="843"/>
      <c r="P124" s="843">
        <f>P104+P109+P112+P115+P118+P121</f>
        <v>20</v>
      </c>
    </row>
    <row r="125" spans="1:16" ht="37.5" customHeight="1" x14ac:dyDescent="0.2">
      <c r="A125" s="1255"/>
      <c r="B125" s="903"/>
      <c r="C125" s="822"/>
      <c r="D125" s="877"/>
      <c r="E125" s="872"/>
      <c r="F125" s="407">
        <f>F104+F110+F113+F116+F119+F122</f>
        <v>737.34899999999993</v>
      </c>
      <c r="G125" s="444">
        <v>2</v>
      </c>
      <c r="H125" s="844"/>
      <c r="I125" s="778"/>
      <c r="J125" s="872"/>
      <c r="K125" s="872"/>
      <c r="L125" s="844"/>
      <c r="M125" s="844"/>
      <c r="N125" s="778"/>
      <c r="O125" s="844"/>
      <c r="P125" s="844"/>
    </row>
    <row r="126" spans="1:16" ht="32.25" customHeight="1" x14ac:dyDescent="0.2">
      <c r="A126" s="1255"/>
      <c r="B126" s="903"/>
      <c r="C126" s="822"/>
      <c r="D126" s="877"/>
      <c r="E126" s="873"/>
      <c r="F126" s="529">
        <f>F124+F125</f>
        <v>6475.4490000000005</v>
      </c>
      <c r="G126" s="530">
        <v>5</v>
      </c>
      <c r="H126" s="845"/>
      <c r="I126" s="779"/>
      <c r="J126" s="873"/>
      <c r="K126" s="873"/>
      <c r="L126" s="845"/>
      <c r="M126" s="845"/>
      <c r="N126" s="779"/>
      <c r="O126" s="845"/>
      <c r="P126" s="845"/>
    </row>
    <row r="127" spans="1:16" ht="22.5" customHeight="1" x14ac:dyDescent="0.2">
      <c r="A127" s="1255"/>
      <c r="B127" s="903"/>
      <c r="C127" s="822"/>
      <c r="D127" s="877"/>
      <c r="E127" s="871">
        <v>2019</v>
      </c>
      <c r="F127" s="1078">
        <f>F107</f>
        <v>400</v>
      </c>
      <c r="G127" s="1087">
        <v>2</v>
      </c>
      <c r="H127" s="843"/>
      <c r="I127" s="777"/>
      <c r="J127" s="871"/>
      <c r="K127" s="871"/>
      <c r="L127" s="843"/>
      <c r="M127" s="843"/>
      <c r="N127" s="777"/>
      <c r="O127" s="843"/>
      <c r="P127" s="843">
        <f>P107</f>
        <v>8</v>
      </c>
    </row>
    <row r="128" spans="1:16" ht="26.25" customHeight="1" x14ac:dyDescent="0.2">
      <c r="A128" s="1255"/>
      <c r="B128" s="903"/>
      <c r="C128" s="822"/>
      <c r="D128" s="877"/>
      <c r="E128" s="872"/>
      <c r="F128" s="1080"/>
      <c r="G128" s="1088"/>
      <c r="H128" s="844"/>
      <c r="I128" s="778"/>
      <c r="J128" s="872"/>
      <c r="K128" s="872"/>
      <c r="L128" s="844"/>
      <c r="M128" s="844"/>
      <c r="N128" s="778"/>
      <c r="O128" s="844"/>
      <c r="P128" s="844"/>
    </row>
    <row r="129" spans="1:16" ht="25.5" customHeight="1" x14ac:dyDescent="0.2">
      <c r="A129" s="1255"/>
      <c r="B129" s="903"/>
      <c r="C129" s="822"/>
      <c r="D129" s="877"/>
      <c r="E129" s="873"/>
      <c r="F129" s="445">
        <f>F127</f>
        <v>400</v>
      </c>
      <c r="G129" s="367">
        <v>5</v>
      </c>
      <c r="H129" s="845"/>
      <c r="I129" s="779"/>
      <c r="J129" s="873"/>
      <c r="K129" s="873"/>
      <c r="L129" s="845"/>
      <c r="M129" s="845"/>
      <c r="N129" s="779"/>
      <c r="O129" s="845"/>
      <c r="P129" s="845"/>
    </row>
    <row r="130" spans="1:16" ht="57.75" customHeight="1" x14ac:dyDescent="0.2">
      <c r="A130" s="1088"/>
      <c r="B130" s="904"/>
      <c r="C130" s="823"/>
      <c r="D130" s="878"/>
      <c r="E130" s="416"/>
      <c r="F130" s="529">
        <f>F126+F129</f>
        <v>6875.4490000000005</v>
      </c>
      <c r="G130" s="530">
        <v>5</v>
      </c>
      <c r="H130" s="420"/>
      <c r="I130" s="421"/>
      <c r="J130" s="417"/>
      <c r="K130" s="417"/>
      <c r="L130" s="428"/>
      <c r="M130" s="428"/>
      <c r="N130" s="421"/>
      <c r="O130" s="428"/>
      <c r="P130" s="428">
        <f>P124+P127</f>
        <v>28</v>
      </c>
    </row>
    <row r="131" spans="1:16" ht="60.75" customHeight="1" x14ac:dyDescent="0.2">
      <c r="A131" s="697">
        <v>50</v>
      </c>
      <c r="B131" s="827" t="s">
        <v>271</v>
      </c>
      <c r="C131" s="836" t="s">
        <v>281</v>
      </c>
      <c r="D131" s="885" t="str">
        <f t="shared" ref="D131" si="10">$D$135</f>
        <v>АРТЕМІВСЬКЕ УПРАВЛІННЯ ПО ГАЗОПОСТАЧАННЮ  ТА ГАЗИІКАЦІЇ</v>
      </c>
      <c r="E131" s="705">
        <v>2017</v>
      </c>
      <c r="F131" s="1068">
        <v>196.6</v>
      </c>
      <c r="G131" s="833">
        <v>3</v>
      </c>
      <c r="H131" s="895">
        <v>1.0999999999999999E-2</v>
      </c>
      <c r="I131" s="896">
        <v>40.72</v>
      </c>
      <c r="J131" s="897">
        <v>0.01</v>
      </c>
      <c r="K131" s="897"/>
      <c r="L131" s="897"/>
      <c r="M131" s="897"/>
      <c r="N131" s="897"/>
      <c r="O131" s="865">
        <v>4.8</v>
      </c>
      <c r="P131" s="820">
        <v>21</v>
      </c>
    </row>
    <row r="132" spans="1:16" ht="21.75" customHeight="1" x14ac:dyDescent="0.2">
      <c r="A132" s="697"/>
      <c r="B132" s="827"/>
      <c r="C132" s="836"/>
      <c r="D132" s="885"/>
      <c r="E132" s="705"/>
      <c r="F132" s="1068"/>
      <c r="G132" s="833"/>
      <c r="H132" s="895"/>
      <c r="I132" s="896"/>
      <c r="J132" s="897"/>
      <c r="K132" s="897"/>
      <c r="L132" s="897"/>
      <c r="M132" s="897"/>
      <c r="N132" s="897"/>
      <c r="O132" s="865"/>
      <c r="P132" s="820"/>
    </row>
    <row r="133" spans="1:16" ht="54" customHeight="1" x14ac:dyDescent="0.2">
      <c r="A133" s="697">
        <v>51</v>
      </c>
      <c r="B133" s="1073" t="s">
        <v>107</v>
      </c>
      <c r="C133" s="881" t="s">
        <v>281</v>
      </c>
      <c r="D133" s="883" t="str">
        <f t="shared" ref="D133" si="11">$D$135</f>
        <v>АРТЕМІВСЬКЕ УПРАВЛІННЯ ПО ГАЗОПОСТАЧАННЮ  ТА ГАЗИІКАЦІЇ</v>
      </c>
      <c r="E133" s="705">
        <v>2017</v>
      </c>
      <c r="F133" s="1068">
        <v>41.12</v>
      </c>
      <c r="G133" s="833">
        <v>3</v>
      </c>
      <c r="H133" s="897">
        <v>2.8999999999999998E-3</v>
      </c>
      <c r="I133" s="896">
        <v>16.577000000000002</v>
      </c>
      <c r="J133" s="897"/>
      <c r="K133" s="897"/>
      <c r="L133" s="897">
        <v>9.1000000000000004E-3</v>
      </c>
      <c r="M133" s="897"/>
      <c r="N133" s="897"/>
      <c r="O133" s="865">
        <v>2.4</v>
      </c>
      <c r="P133" s="820">
        <v>8</v>
      </c>
    </row>
    <row r="134" spans="1:16" ht="28.5" customHeight="1" x14ac:dyDescent="0.2">
      <c r="A134" s="697"/>
      <c r="B134" s="1074"/>
      <c r="C134" s="882"/>
      <c r="D134" s="884"/>
      <c r="E134" s="705"/>
      <c r="F134" s="1068"/>
      <c r="G134" s="833"/>
      <c r="H134" s="897"/>
      <c r="I134" s="896"/>
      <c r="J134" s="897"/>
      <c r="K134" s="897"/>
      <c r="L134" s="897"/>
      <c r="M134" s="897"/>
      <c r="N134" s="897"/>
      <c r="O134" s="865"/>
      <c r="P134" s="820"/>
    </row>
    <row r="135" spans="1:16" ht="66.75" customHeight="1" x14ac:dyDescent="0.2">
      <c r="A135" s="745">
        <v>52</v>
      </c>
      <c r="B135" s="824" t="s">
        <v>282</v>
      </c>
      <c r="C135" s="898" t="s">
        <v>283</v>
      </c>
      <c r="D135" s="900" t="s">
        <v>312</v>
      </c>
      <c r="E135" s="277">
        <v>2017</v>
      </c>
      <c r="F135" s="452">
        <v>1600</v>
      </c>
      <c r="G135" s="277">
        <v>4</v>
      </c>
      <c r="H135" s="257">
        <v>0.40200000000000002</v>
      </c>
      <c r="I135" s="278">
        <v>2377.73</v>
      </c>
      <c r="J135" s="277">
        <v>0.35</v>
      </c>
      <c r="K135" s="277"/>
      <c r="L135" s="277"/>
      <c r="M135" s="277"/>
      <c r="N135" s="277">
        <v>777.7</v>
      </c>
      <c r="O135" s="277">
        <v>3</v>
      </c>
      <c r="P135" s="277">
        <v>737</v>
      </c>
    </row>
    <row r="136" spans="1:16" ht="66.75" customHeight="1" x14ac:dyDescent="0.2">
      <c r="A136" s="747"/>
      <c r="B136" s="825"/>
      <c r="C136" s="899"/>
      <c r="D136" s="901"/>
      <c r="E136" s="280">
        <v>2019</v>
      </c>
      <c r="F136" s="433">
        <v>1600</v>
      </c>
      <c r="G136" s="280">
        <v>4</v>
      </c>
      <c r="H136" s="280">
        <v>0.40200000000000002</v>
      </c>
      <c r="I136" s="283">
        <v>2377.73</v>
      </c>
      <c r="J136" s="280">
        <v>0.35</v>
      </c>
      <c r="K136" s="280"/>
      <c r="L136" s="280"/>
      <c r="M136" s="280"/>
      <c r="N136" s="280">
        <v>777.7</v>
      </c>
      <c r="O136" s="280">
        <v>3</v>
      </c>
      <c r="P136" s="280">
        <v>737</v>
      </c>
    </row>
    <row r="137" spans="1:16" ht="34.5" customHeight="1" x14ac:dyDescent="0.2">
      <c r="A137" s="789"/>
      <c r="B137" s="902" t="s">
        <v>202</v>
      </c>
      <c r="C137" s="821"/>
      <c r="D137" s="821"/>
      <c r="E137" s="826">
        <v>2017</v>
      </c>
      <c r="F137" s="432">
        <f>F135</f>
        <v>1600</v>
      </c>
      <c r="G137" s="360">
        <v>4</v>
      </c>
      <c r="H137" s="846">
        <f>H135+H133+H131</f>
        <v>0.41590000000000005</v>
      </c>
      <c r="I137" s="1086">
        <f>I135+I133+I131</f>
        <v>2435.027</v>
      </c>
      <c r="J137" s="846">
        <f>J135+J131</f>
        <v>0.36</v>
      </c>
      <c r="K137" s="846"/>
      <c r="L137" s="846">
        <f>L133</f>
        <v>9.1000000000000004E-3</v>
      </c>
      <c r="M137" s="846"/>
      <c r="N137" s="846"/>
      <c r="O137" s="1085"/>
      <c r="P137" s="973">
        <f>P135+P133+P131</f>
        <v>766</v>
      </c>
    </row>
    <row r="138" spans="1:16" ht="34.5" customHeight="1" x14ac:dyDescent="0.2">
      <c r="A138" s="790"/>
      <c r="B138" s="903"/>
      <c r="C138" s="822"/>
      <c r="D138" s="822"/>
      <c r="E138" s="826"/>
      <c r="F138" s="432">
        <f>F133+F131</f>
        <v>237.72</v>
      </c>
      <c r="G138" s="360">
        <v>3</v>
      </c>
      <c r="H138" s="846"/>
      <c r="I138" s="1086"/>
      <c r="J138" s="846"/>
      <c r="K138" s="846"/>
      <c r="L138" s="846"/>
      <c r="M138" s="846"/>
      <c r="N138" s="846"/>
      <c r="O138" s="1085"/>
      <c r="P138" s="973"/>
    </row>
    <row r="139" spans="1:16" ht="34.5" customHeight="1" x14ac:dyDescent="0.2">
      <c r="A139" s="790"/>
      <c r="B139" s="903"/>
      <c r="C139" s="822"/>
      <c r="D139" s="822"/>
      <c r="E139" s="826"/>
      <c r="F139" s="327">
        <f>F138+F137</f>
        <v>1837.72</v>
      </c>
      <c r="G139" s="331">
        <v>5</v>
      </c>
      <c r="H139" s="846"/>
      <c r="I139" s="1086"/>
      <c r="J139" s="846"/>
      <c r="K139" s="846"/>
      <c r="L139" s="846"/>
      <c r="M139" s="846"/>
      <c r="N139" s="846"/>
      <c r="O139" s="1085"/>
      <c r="P139" s="973"/>
    </row>
    <row r="140" spans="1:16" ht="40.5" customHeight="1" x14ac:dyDescent="0.2">
      <c r="A140" s="790"/>
      <c r="B140" s="903"/>
      <c r="C140" s="822"/>
      <c r="D140" s="822"/>
      <c r="E140" s="349">
        <v>2019</v>
      </c>
      <c r="F140" s="432">
        <v>1600</v>
      </c>
      <c r="G140" s="360">
        <v>4</v>
      </c>
      <c r="H140" s="361">
        <f>H136</f>
        <v>0.40200000000000002</v>
      </c>
      <c r="I140" s="362">
        <f>I136</f>
        <v>2377.73</v>
      </c>
      <c r="J140" s="361">
        <f>J136</f>
        <v>0.35</v>
      </c>
      <c r="K140" s="361"/>
      <c r="L140" s="361"/>
      <c r="M140" s="361"/>
      <c r="N140" s="361"/>
      <c r="O140" s="363"/>
      <c r="P140" s="548">
        <f>P136</f>
        <v>737</v>
      </c>
    </row>
    <row r="141" spans="1:16" ht="51.75" customHeight="1" x14ac:dyDescent="0.2">
      <c r="A141" s="791"/>
      <c r="B141" s="904"/>
      <c r="C141" s="823"/>
      <c r="D141" s="823"/>
      <c r="E141" s="326"/>
      <c r="F141" s="526">
        <f>F139+F140</f>
        <v>3437.7200000000003</v>
      </c>
      <c r="G141" s="528">
        <v>5</v>
      </c>
      <c r="H141" s="557">
        <f>H140+H137</f>
        <v>0.81790000000000007</v>
      </c>
      <c r="I141" s="557">
        <f>I140+I137</f>
        <v>4812.7569999999996</v>
      </c>
      <c r="J141" s="557">
        <f>J140+J137</f>
        <v>0.71</v>
      </c>
      <c r="K141" s="557"/>
      <c r="L141" s="557">
        <f>L137</f>
        <v>9.1000000000000004E-3</v>
      </c>
      <c r="M141" s="557"/>
      <c r="N141" s="557"/>
      <c r="O141" s="557"/>
      <c r="P141" s="348">
        <f>P137+P140</f>
        <v>1503</v>
      </c>
    </row>
    <row r="142" spans="1:16" ht="44.25" customHeight="1" x14ac:dyDescent="0.2">
      <c r="A142" s="745">
        <v>53</v>
      </c>
      <c r="B142" s="1313" t="s">
        <v>408</v>
      </c>
      <c r="C142" s="730" t="s">
        <v>300</v>
      </c>
      <c r="D142" s="1316" t="s">
        <v>313</v>
      </c>
      <c r="E142" s="579">
        <v>2019</v>
      </c>
      <c r="F142" s="850">
        <v>13800</v>
      </c>
      <c r="G142" s="853">
        <v>4</v>
      </c>
      <c r="H142" s="856">
        <v>1.12E-2</v>
      </c>
      <c r="I142" s="954">
        <v>97.92</v>
      </c>
      <c r="J142" s="957"/>
      <c r="K142" s="957"/>
      <c r="L142" s="856">
        <v>3.4599999999999999E-2</v>
      </c>
      <c r="M142" s="957"/>
      <c r="N142" s="957"/>
      <c r="O142" s="1209">
        <v>1</v>
      </c>
      <c r="P142" s="861">
        <v>31.6</v>
      </c>
    </row>
    <row r="143" spans="1:16" ht="20.25" customHeight="1" x14ac:dyDescent="0.2">
      <c r="A143" s="746"/>
      <c r="B143" s="1314"/>
      <c r="C143" s="834"/>
      <c r="D143" s="1317"/>
      <c r="E143" s="580"/>
      <c r="F143" s="851"/>
      <c r="G143" s="854"/>
      <c r="H143" s="857"/>
      <c r="I143" s="955"/>
      <c r="J143" s="958"/>
      <c r="K143" s="958"/>
      <c r="L143" s="857"/>
      <c r="M143" s="958"/>
      <c r="N143" s="958"/>
      <c r="O143" s="1210"/>
      <c r="P143" s="862"/>
    </row>
    <row r="144" spans="1:16" ht="56.25" hidden="1" customHeight="1" x14ac:dyDescent="0.2">
      <c r="A144" s="746"/>
      <c r="B144" s="1314"/>
      <c r="C144" s="834"/>
      <c r="D144" s="1317"/>
      <c r="E144" s="580"/>
      <c r="F144" s="851"/>
      <c r="G144" s="854"/>
      <c r="H144" s="857"/>
      <c r="I144" s="955"/>
      <c r="J144" s="958"/>
      <c r="K144" s="958"/>
      <c r="L144" s="857"/>
      <c r="M144" s="958"/>
      <c r="N144" s="958"/>
      <c r="O144" s="1210"/>
      <c r="P144" s="862"/>
    </row>
    <row r="145" spans="1:16" ht="9.75" customHeight="1" x14ac:dyDescent="0.2">
      <c r="A145" s="746"/>
      <c r="B145" s="1314"/>
      <c r="C145" s="834"/>
      <c r="D145" s="1317"/>
      <c r="E145" s="580"/>
      <c r="F145" s="851"/>
      <c r="G145" s="854"/>
      <c r="H145" s="857"/>
      <c r="I145" s="955"/>
      <c r="J145" s="958"/>
      <c r="K145" s="958"/>
      <c r="L145" s="857"/>
      <c r="M145" s="958"/>
      <c r="N145" s="958"/>
      <c r="O145" s="1210"/>
      <c r="P145" s="862"/>
    </row>
    <row r="146" spans="1:16" ht="33" hidden="1" customHeight="1" x14ac:dyDescent="0.2">
      <c r="A146" s="746"/>
      <c r="B146" s="1314"/>
      <c r="C146" s="834"/>
      <c r="D146" s="1317"/>
      <c r="E146" s="581"/>
      <c r="F146" s="852"/>
      <c r="G146" s="855"/>
      <c r="H146" s="858"/>
      <c r="I146" s="956"/>
      <c r="J146" s="959"/>
      <c r="K146" s="959"/>
      <c r="L146" s="858"/>
      <c r="M146" s="959"/>
      <c r="N146" s="959"/>
      <c r="O146" s="1211"/>
      <c r="P146" s="863"/>
    </row>
    <row r="147" spans="1:16" ht="65.25" customHeight="1" x14ac:dyDescent="0.2">
      <c r="A147" s="747"/>
      <c r="B147" s="1315"/>
      <c r="C147" s="731"/>
      <c r="D147" s="1318"/>
      <c r="E147" s="492">
        <v>2020</v>
      </c>
      <c r="F147" s="498">
        <v>13800</v>
      </c>
      <c r="G147" s="499">
        <v>4</v>
      </c>
      <c r="H147" s="500">
        <v>1.12E-2</v>
      </c>
      <c r="I147" s="501">
        <v>97.92</v>
      </c>
      <c r="J147" s="502"/>
      <c r="K147" s="502"/>
      <c r="L147" s="500">
        <v>3.4599999999999999E-2</v>
      </c>
      <c r="M147" s="502"/>
      <c r="N147" s="502"/>
      <c r="O147" s="503">
        <v>1</v>
      </c>
      <c r="P147" s="504">
        <v>31.6</v>
      </c>
    </row>
    <row r="148" spans="1:16" ht="45" customHeight="1" x14ac:dyDescent="0.2">
      <c r="A148" s="1154"/>
      <c r="B148" s="821" t="s">
        <v>202</v>
      </c>
      <c r="C148" s="821"/>
      <c r="D148" s="821"/>
      <c r="E148" s="871">
        <v>2019</v>
      </c>
      <c r="F148" s="1109">
        <f>F142</f>
        <v>13800</v>
      </c>
      <c r="G148" s="871">
        <v>4</v>
      </c>
      <c r="H148" s="1110">
        <f>H142</f>
        <v>1.12E-2</v>
      </c>
      <c r="I148" s="1200">
        <f>I142</f>
        <v>97.92</v>
      </c>
      <c r="J148" s="1110"/>
      <c r="K148" s="1110"/>
      <c r="L148" s="1110">
        <f>L142</f>
        <v>3.4599999999999999E-2</v>
      </c>
      <c r="M148" s="1203"/>
      <c r="N148" s="1203"/>
      <c r="O148" s="1206"/>
      <c r="P148" s="1275">
        <f>P142</f>
        <v>31.6</v>
      </c>
    </row>
    <row r="149" spans="1:16" ht="18" customHeight="1" x14ac:dyDescent="0.2">
      <c r="A149" s="1155"/>
      <c r="B149" s="822"/>
      <c r="C149" s="822"/>
      <c r="D149" s="822"/>
      <c r="E149" s="872"/>
      <c r="F149" s="1041"/>
      <c r="G149" s="872"/>
      <c r="H149" s="1111"/>
      <c r="I149" s="1201"/>
      <c r="J149" s="1111"/>
      <c r="K149" s="1111"/>
      <c r="L149" s="1111"/>
      <c r="M149" s="1204"/>
      <c r="N149" s="1204"/>
      <c r="O149" s="1207"/>
      <c r="P149" s="1276"/>
    </row>
    <row r="150" spans="1:16" ht="15.75" customHeight="1" x14ac:dyDescent="0.2">
      <c r="A150" s="1155"/>
      <c r="B150" s="822"/>
      <c r="C150" s="822"/>
      <c r="D150" s="822"/>
      <c r="E150" s="872"/>
      <c r="F150" s="1042"/>
      <c r="G150" s="873"/>
      <c r="H150" s="1112"/>
      <c r="I150" s="1202"/>
      <c r="J150" s="1112"/>
      <c r="K150" s="1112"/>
      <c r="L150" s="1112"/>
      <c r="M150" s="1205"/>
      <c r="N150" s="1205"/>
      <c r="O150" s="1208"/>
      <c r="P150" s="1277"/>
    </row>
    <row r="151" spans="1:16" ht="45" customHeight="1" x14ac:dyDescent="0.2">
      <c r="A151" s="1155"/>
      <c r="B151" s="822"/>
      <c r="C151" s="822"/>
      <c r="D151" s="822"/>
      <c r="E151" s="873"/>
      <c r="F151" s="345">
        <f>F148</f>
        <v>13800</v>
      </c>
      <c r="G151" s="375">
        <v>5</v>
      </c>
      <c r="H151" s="329">
        <f>H148</f>
        <v>1.12E-2</v>
      </c>
      <c r="I151" s="509">
        <f t="shared" ref="I151:P151" si="12">I148</f>
        <v>97.92</v>
      </c>
      <c r="J151" s="448"/>
      <c r="K151" s="448"/>
      <c r="L151" s="448">
        <f t="shared" si="12"/>
        <v>3.4599999999999999E-2</v>
      </c>
      <c r="M151" s="448"/>
      <c r="N151" s="448"/>
      <c r="O151" s="448"/>
      <c r="P151" s="330">
        <f t="shared" si="12"/>
        <v>31.6</v>
      </c>
    </row>
    <row r="152" spans="1:16" ht="45" customHeight="1" x14ac:dyDescent="0.2">
      <c r="A152" s="1155"/>
      <c r="B152" s="822"/>
      <c r="C152" s="822"/>
      <c r="D152" s="822"/>
      <c r="E152" s="871">
        <v>2020</v>
      </c>
      <c r="F152" s="497">
        <f>F147</f>
        <v>13800</v>
      </c>
      <c r="G152" s="493">
        <v>4</v>
      </c>
      <c r="H152" s="505">
        <f>H147</f>
        <v>1.12E-2</v>
      </c>
      <c r="I152" s="510">
        <f t="shared" ref="I152:P152" si="13">I147</f>
        <v>97.92</v>
      </c>
      <c r="J152" s="506"/>
      <c r="K152" s="506"/>
      <c r="L152" s="506">
        <f t="shared" si="13"/>
        <v>3.4599999999999999E-2</v>
      </c>
      <c r="M152" s="506"/>
      <c r="N152" s="506"/>
      <c r="O152" s="508"/>
      <c r="P152" s="507">
        <f t="shared" si="13"/>
        <v>31.6</v>
      </c>
    </row>
    <row r="153" spans="1:16" ht="45" customHeight="1" x14ac:dyDescent="0.2">
      <c r="A153" s="1155"/>
      <c r="B153" s="822"/>
      <c r="C153" s="822"/>
      <c r="D153" s="822"/>
      <c r="E153" s="873"/>
      <c r="F153" s="345">
        <f>F152</f>
        <v>13800</v>
      </c>
      <c r="G153" s="375">
        <v>5</v>
      </c>
      <c r="H153" s="329">
        <f>H152</f>
        <v>1.12E-2</v>
      </c>
      <c r="I153" s="509">
        <f>I152</f>
        <v>97.92</v>
      </c>
      <c r="J153" s="448"/>
      <c r="K153" s="448"/>
      <c r="L153" s="448">
        <f>L152</f>
        <v>3.4599999999999999E-2</v>
      </c>
      <c r="M153" s="448"/>
      <c r="N153" s="448"/>
      <c r="O153" s="448"/>
      <c r="P153" s="330">
        <f>P152</f>
        <v>31.6</v>
      </c>
    </row>
    <row r="154" spans="1:16" ht="45" customHeight="1" x14ac:dyDescent="0.2">
      <c r="A154" s="1156"/>
      <c r="B154" s="823"/>
      <c r="C154" s="823"/>
      <c r="D154" s="823"/>
      <c r="E154" s="496"/>
      <c r="F154" s="522">
        <f>F151+F153</f>
        <v>27600</v>
      </c>
      <c r="G154" s="523">
        <v>5</v>
      </c>
      <c r="H154" s="561">
        <f>H151+H153</f>
        <v>2.24E-2</v>
      </c>
      <c r="I154" s="560">
        <f t="shared" ref="I154:P154" si="14">I151+I153</f>
        <v>195.84</v>
      </c>
      <c r="J154" s="560"/>
      <c r="K154" s="560"/>
      <c r="L154" s="560">
        <f t="shared" si="14"/>
        <v>6.9199999999999998E-2</v>
      </c>
      <c r="M154" s="560"/>
      <c r="N154" s="560"/>
      <c r="O154" s="560"/>
      <c r="P154" s="560">
        <f t="shared" si="14"/>
        <v>63.2</v>
      </c>
    </row>
    <row r="155" spans="1:16" ht="33" customHeight="1" x14ac:dyDescent="0.2">
      <c r="A155" s="1106"/>
      <c r="B155" s="1106" t="s">
        <v>351</v>
      </c>
      <c r="C155" s="1106"/>
      <c r="D155" s="1106"/>
      <c r="E155" s="356"/>
      <c r="F155" s="449">
        <f>F124</f>
        <v>5738.1</v>
      </c>
      <c r="G155" s="357" t="s">
        <v>326</v>
      </c>
      <c r="H155" s="911">
        <f>H94+H124+H137</f>
        <v>3.1159000000000003</v>
      </c>
      <c r="I155" s="1016">
        <f t="shared" ref="I155:N155" si="15">I94+I124+I137</f>
        <v>10373.027</v>
      </c>
      <c r="J155" s="911">
        <f t="shared" si="15"/>
        <v>2.6599999999999997</v>
      </c>
      <c r="K155" s="1016"/>
      <c r="L155" s="911">
        <f t="shared" si="15"/>
        <v>9.1000000000000004E-3</v>
      </c>
      <c r="M155" s="1016"/>
      <c r="N155" s="1016">
        <f t="shared" si="15"/>
        <v>124</v>
      </c>
      <c r="O155" s="1018"/>
      <c r="P155" s="1039">
        <f t="shared" ref="P155" si="16">P94+P124+P137</f>
        <v>1038</v>
      </c>
    </row>
    <row r="156" spans="1:16" ht="27.75" customHeight="1" x14ac:dyDescent="0.2">
      <c r="A156" s="1107"/>
      <c r="B156" s="1107"/>
      <c r="C156" s="1107"/>
      <c r="D156" s="1107"/>
      <c r="E156" s="848">
        <v>2017</v>
      </c>
      <c r="F156" s="424">
        <f>F94+F125</f>
        <v>2454.7600000000002</v>
      </c>
      <c r="G156" s="358">
        <v>2</v>
      </c>
      <c r="H156" s="911"/>
      <c r="I156" s="1016"/>
      <c r="J156" s="911"/>
      <c r="K156" s="1016"/>
      <c r="L156" s="911"/>
      <c r="M156" s="1016"/>
      <c r="N156" s="1016"/>
      <c r="O156" s="1018"/>
      <c r="P156" s="1039"/>
    </row>
    <row r="157" spans="1:16" ht="32.25" customHeight="1" x14ac:dyDescent="0.2">
      <c r="A157" s="1107"/>
      <c r="B157" s="1107"/>
      <c r="C157" s="1107"/>
      <c r="D157" s="1107"/>
      <c r="E157" s="848"/>
      <c r="F157" s="424">
        <f>F138</f>
        <v>237.72</v>
      </c>
      <c r="G157" s="358">
        <v>3</v>
      </c>
      <c r="H157" s="911"/>
      <c r="I157" s="1016"/>
      <c r="J157" s="911"/>
      <c r="K157" s="1016"/>
      <c r="L157" s="911"/>
      <c r="M157" s="1016"/>
      <c r="N157" s="1016"/>
      <c r="O157" s="1018"/>
      <c r="P157" s="1039"/>
    </row>
    <row r="158" spans="1:16" ht="33" customHeight="1" x14ac:dyDescent="0.2">
      <c r="A158" s="1107"/>
      <c r="B158" s="1107"/>
      <c r="C158" s="1107"/>
      <c r="D158" s="1107"/>
      <c r="E158" s="848"/>
      <c r="F158" s="424">
        <f>F95+F137</f>
        <v>9880</v>
      </c>
      <c r="G158" s="358">
        <v>4</v>
      </c>
      <c r="H158" s="911"/>
      <c r="I158" s="1016"/>
      <c r="J158" s="911"/>
      <c r="K158" s="1016"/>
      <c r="L158" s="911"/>
      <c r="M158" s="1016"/>
      <c r="N158" s="1016"/>
      <c r="O158" s="1018"/>
      <c r="P158" s="1039"/>
    </row>
    <row r="159" spans="1:16" ht="28.5" customHeight="1" x14ac:dyDescent="0.2">
      <c r="A159" s="1107"/>
      <c r="B159" s="1107"/>
      <c r="C159" s="1107"/>
      <c r="D159" s="1107"/>
      <c r="E159" s="849"/>
      <c r="F159" s="537">
        <f>F155+F156+F157+F158</f>
        <v>18310.580000000002</v>
      </c>
      <c r="G159" s="538">
        <v>5</v>
      </c>
      <c r="H159" s="880"/>
      <c r="I159" s="971"/>
      <c r="J159" s="880"/>
      <c r="K159" s="971"/>
      <c r="L159" s="880"/>
      <c r="M159" s="971"/>
      <c r="N159" s="971"/>
      <c r="O159" s="1019"/>
      <c r="P159" s="1040"/>
    </row>
    <row r="160" spans="1:16" ht="28.5" customHeight="1" x14ac:dyDescent="0.2">
      <c r="A160" s="1107"/>
      <c r="B160" s="1107"/>
      <c r="C160" s="1107"/>
      <c r="D160" s="1107"/>
      <c r="E160" s="847">
        <v>2018</v>
      </c>
      <c r="F160" s="424">
        <f>F49</f>
        <v>31239.206999999999</v>
      </c>
      <c r="G160" s="358" t="s">
        <v>326</v>
      </c>
      <c r="H160" s="879">
        <f>H49</f>
        <v>1.3</v>
      </c>
      <c r="I160" s="970">
        <f t="shared" ref="I160:P160" si="17">I49</f>
        <v>8923.2000000000007</v>
      </c>
      <c r="J160" s="879">
        <f t="shared" si="17"/>
        <v>1.25</v>
      </c>
      <c r="K160" s="970"/>
      <c r="L160" s="879"/>
      <c r="M160" s="970"/>
      <c r="N160" s="970">
        <f t="shared" si="17"/>
        <v>8923.2000000000007</v>
      </c>
      <c r="O160" s="1017"/>
      <c r="P160" s="1038">
        <f t="shared" si="17"/>
        <v>3574</v>
      </c>
    </row>
    <row r="161" spans="1:16" ht="28.5" customHeight="1" x14ac:dyDescent="0.2">
      <c r="A161" s="1107"/>
      <c r="B161" s="1107"/>
      <c r="C161" s="1107"/>
      <c r="D161" s="1107"/>
      <c r="E161" s="848"/>
      <c r="F161" s="1263">
        <f>F50</f>
        <v>3471.0230000000001</v>
      </c>
      <c r="G161" s="847">
        <v>2</v>
      </c>
      <c r="H161" s="911"/>
      <c r="I161" s="1016"/>
      <c r="J161" s="911"/>
      <c r="K161" s="1016"/>
      <c r="L161" s="911"/>
      <c r="M161" s="1016"/>
      <c r="N161" s="1016"/>
      <c r="O161" s="1018"/>
      <c r="P161" s="1039"/>
    </row>
    <row r="162" spans="1:16" ht="10.5" customHeight="1" x14ac:dyDescent="0.2">
      <c r="A162" s="1107"/>
      <c r="B162" s="1107"/>
      <c r="C162" s="1107"/>
      <c r="D162" s="1107"/>
      <c r="E162" s="848"/>
      <c r="F162" s="1264"/>
      <c r="G162" s="849"/>
      <c r="H162" s="911"/>
      <c r="I162" s="1016"/>
      <c r="J162" s="911"/>
      <c r="K162" s="1016"/>
      <c r="L162" s="911"/>
      <c r="M162" s="1016"/>
      <c r="N162" s="1016"/>
      <c r="O162" s="1018"/>
      <c r="P162" s="1039"/>
    </row>
    <row r="163" spans="1:16" ht="31.5" customHeight="1" x14ac:dyDescent="0.2">
      <c r="A163" s="1107"/>
      <c r="B163" s="1107"/>
      <c r="C163" s="1107"/>
      <c r="D163" s="1107"/>
      <c r="E163" s="849"/>
      <c r="F163" s="537">
        <f>F160+F161</f>
        <v>34710.229999999996</v>
      </c>
      <c r="G163" s="538">
        <v>5</v>
      </c>
      <c r="H163" s="880"/>
      <c r="I163" s="971"/>
      <c r="J163" s="880"/>
      <c r="K163" s="971"/>
      <c r="L163" s="880"/>
      <c r="M163" s="971"/>
      <c r="N163" s="971"/>
      <c r="O163" s="1019"/>
      <c r="P163" s="1040"/>
    </row>
    <row r="164" spans="1:16" ht="30.75" customHeight="1" x14ac:dyDescent="0.2">
      <c r="A164" s="1107"/>
      <c r="B164" s="1107"/>
      <c r="C164" s="1107"/>
      <c r="D164" s="1107"/>
      <c r="E164" s="847">
        <v>2019</v>
      </c>
      <c r="F164" s="424">
        <f>F62+F97</f>
        <v>43273.453000000001</v>
      </c>
      <c r="G164" s="358" t="s">
        <v>326</v>
      </c>
      <c r="H164" s="879">
        <f>H62+H68+H79+H80+H81+H82+H83+H84+H87+H90+H97+H107+H136+H142</f>
        <v>4.4024000000000001</v>
      </c>
      <c r="I164" s="970">
        <f>I62+I68+I79+I80+I81+I82+I83+I84+I87+I90+I97+I107+I136+I142</f>
        <v>19315.849999999999</v>
      </c>
      <c r="J164" s="879">
        <f t="shared" ref="J164:N164" si="18">J62+J68+J79+J80+J81+J82+J83+J84+J87+J90+J97+J107+J136+J145</f>
        <v>3.9676499999999999</v>
      </c>
      <c r="K164" s="970"/>
      <c r="L164" s="879">
        <f>L62+L68+L79+L80+L81+L82+L83+L84+L87+L90+L97+L107+L136+L142</f>
        <v>5.4599999999999996E-2</v>
      </c>
      <c r="M164" s="970"/>
      <c r="N164" s="970">
        <f t="shared" si="18"/>
        <v>10020.660000000002</v>
      </c>
      <c r="O164" s="1017"/>
      <c r="P164" s="1038">
        <f>P62+P68+P79+P80+P81+P82+P83+P84+P87+P90+P97+P107+P136+P142</f>
        <v>9424.2880000000005</v>
      </c>
    </row>
    <row r="165" spans="1:16" ht="30.75" customHeight="1" x14ac:dyDescent="0.2">
      <c r="A165" s="1107"/>
      <c r="B165" s="1107"/>
      <c r="C165" s="1107"/>
      <c r="D165" s="1107"/>
      <c r="E165" s="848"/>
      <c r="F165" s="424">
        <f>F63+F98+F127</f>
        <v>7385.8389999999999</v>
      </c>
      <c r="G165" s="358">
        <v>2</v>
      </c>
      <c r="H165" s="911"/>
      <c r="I165" s="1016"/>
      <c r="J165" s="911"/>
      <c r="K165" s="1016"/>
      <c r="L165" s="911"/>
      <c r="M165" s="1016"/>
      <c r="N165" s="1016"/>
      <c r="O165" s="1018"/>
      <c r="P165" s="1039"/>
    </row>
    <row r="166" spans="1:16" ht="26.25" customHeight="1" x14ac:dyDescent="0.2">
      <c r="A166" s="1107"/>
      <c r="B166" s="1107"/>
      <c r="C166" s="1107"/>
      <c r="D166" s="1107"/>
      <c r="E166" s="848"/>
      <c r="F166" s="424">
        <f>F99+F68</f>
        <v>12315.4</v>
      </c>
      <c r="G166" s="358">
        <v>3</v>
      </c>
      <c r="H166" s="911"/>
      <c r="I166" s="1016"/>
      <c r="J166" s="911"/>
      <c r="K166" s="1016"/>
      <c r="L166" s="911"/>
      <c r="M166" s="1016"/>
      <c r="N166" s="1016"/>
      <c r="O166" s="1018"/>
      <c r="P166" s="1039"/>
    </row>
    <row r="167" spans="1:16" ht="30.75" customHeight="1" x14ac:dyDescent="0.2">
      <c r="A167" s="1107"/>
      <c r="B167" s="1107"/>
      <c r="C167" s="1107"/>
      <c r="D167" s="1107"/>
      <c r="E167" s="848"/>
      <c r="F167" s="424">
        <f>F100+F140+F148</f>
        <v>193275.50599999999</v>
      </c>
      <c r="G167" s="358">
        <v>4</v>
      </c>
      <c r="H167" s="911"/>
      <c r="I167" s="1016"/>
      <c r="J167" s="911"/>
      <c r="K167" s="1016"/>
      <c r="L167" s="911"/>
      <c r="M167" s="1016"/>
      <c r="N167" s="1016"/>
      <c r="O167" s="1018"/>
      <c r="P167" s="1039"/>
    </row>
    <row r="168" spans="1:16" ht="30.75" customHeight="1" x14ac:dyDescent="0.2">
      <c r="A168" s="1107"/>
      <c r="B168" s="1107"/>
      <c r="C168" s="1107"/>
      <c r="D168" s="1107"/>
      <c r="E168" s="848"/>
      <c r="F168" s="828">
        <f>F164+F165+F166+F167</f>
        <v>256250.198</v>
      </c>
      <c r="G168" s="830">
        <v>5</v>
      </c>
      <c r="H168" s="911"/>
      <c r="I168" s="1016"/>
      <c r="J168" s="911"/>
      <c r="K168" s="1016"/>
      <c r="L168" s="911"/>
      <c r="M168" s="1016"/>
      <c r="N168" s="1016"/>
      <c r="O168" s="1018"/>
      <c r="P168" s="1039"/>
    </row>
    <row r="169" spans="1:16" ht="9.75" customHeight="1" x14ac:dyDescent="0.2">
      <c r="A169" s="1107"/>
      <c r="B169" s="1107"/>
      <c r="C169" s="1107"/>
      <c r="D169" s="1107"/>
      <c r="E169" s="849"/>
      <c r="F169" s="829"/>
      <c r="G169" s="831"/>
      <c r="H169" s="880"/>
      <c r="I169" s="971"/>
      <c r="J169" s="880"/>
      <c r="K169" s="971"/>
      <c r="L169" s="880"/>
      <c r="M169" s="971"/>
      <c r="N169" s="971"/>
      <c r="O169" s="1019"/>
      <c r="P169" s="1040"/>
    </row>
    <row r="170" spans="1:16" ht="42" customHeight="1" x14ac:dyDescent="0.2">
      <c r="A170" s="1107"/>
      <c r="B170" s="1107"/>
      <c r="C170" s="1107"/>
      <c r="D170" s="1107"/>
      <c r="E170" s="847">
        <v>2020</v>
      </c>
      <c r="F170" s="495">
        <f>F152</f>
        <v>13800</v>
      </c>
      <c r="G170" s="494">
        <v>4</v>
      </c>
      <c r="H170" s="879">
        <f>H153</f>
        <v>1.12E-2</v>
      </c>
      <c r="I170" s="970">
        <f t="shared" ref="I170:P170" si="19">I153</f>
        <v>97.92</v>
      </c>
      <c r="J170" s="879"/>
      <c r="K170" s="970"/>
      <c r="L170" s="879">
        <f t="shared" si="19"/>
        <v>3.4599999999999999E-2</v>
      </c>
      <c r="M170" s="970"/>
      <c r="N170" s="970"/>
      <c r="O170" s="970"/>
      <c r="P170" s="1038">
        <f t="shared" si="19"/>
        <v>31.6</v>
      </c>
    </row>
    <row r="171" spans="1:16" ht="41.25" customHeight="1" x14ac:dyDescent="0.2">
      <c r="A171" s="1107"/>
      <c r="B171" s="1107"/>
      <c r="C171" s="1107"/>
      <c r="D171" s="1107"/>
      <c r="E171" s="849"/>
      <c r="F171" s="495">
        <f>F170</f>
        <v>13800</v>
      </c>
      <c r="G171" s="494">
        <v>5</v>
      </c>
      <c r="H171" s="880"/>
      <c r="I171" s="971"/>
      <c r="J171" s="880"/>
      <c r="K171" s="971"/>
      <c r="L171" s="880"/>
      <c r="M171" s="971"/>
      <c r="N171" s="971"/>
      <c r="O171" s="971"/>
      <c r="P171" s="1040"/>
    </row>
    <row r="172" spans="1:16" s="8" customFormat="1" ht="39.75" customHeight="1" x14ac:dyDescent="0.2">
      <c r="A172" s="1108"/>
      <c r="B172" s="1108"/>
      <c r="C172" s="1108"/>
      <c r="D172" s="1108"/>
      <c r="E172" s="350"/>
      <c r="F172" s="540">
        <f>F159+F163+F168+F171</f>
        <v>323071.00800000003</v>
      </c>
      <c r="G172" s="539">
        <v>5</v>
      </c>
      <c r="H172" s="489">
        <f>H155+H160+H164+H170</f>
        <v>8.8295000000000012</v>
      </c>
      <c r="I172" s="489">
        <f t="shared" ref="I172:P172" si="20">I155+I160+I164+I170</f>
        <v>38709.996999999996</v>
      </c>
      <c r="J172" s="489">
        <f t="shared" si="20"/>
        <v>7.8776499999999992</v>
      </c>
      <c r="K172" s="489"/>
      <c r="L172" s="489">
        <f t="shared" si="20"/>
        <v>9.8299999999999998E-2</v>
      </c>
      <c r="M172" s="489"/>
      <c r="N172" s="489">
        <f t="shared" si="20"/>
        <v>19067.86</v>
      </c>
      <c r="O172" s="489"/>
      <c r="P172" s="490">
        <f t="shared" si="20"/>
        <v>14067.888000000001</v>
      </c>
    </row>
    <row r="173" spans="1:16" ht="43.5" customHeight="1" x14ac:dyDescent="0.2">
      <c r="A173" s="974" t="s">
        <v>15</v>
      </c>
      <c r="B173" s="975"/>
      <c r="C173" s="975"/>
      <c r="D173" s="975"/>
      <c r="E173" s="975"/>
      <c r="F173" s="975"/>
      <c r="G173" s="975"/>
      <c r="H173" s="975"/>
      <c r="I173" s="975"/>
      <c r="J173" s="975"/>
      <c r="K173" s="975"/>
      <c r="L173" s="975"/>
      <c r="M173" s="975"/>
      <c r="N173" s="975"/>
      <c r="O173" s="975"/>
      <c r="P173" s="976"/>
    </row>
    <row r="174" spans="1:16" ht="32.25" customHeight="1" x14ac:dyDescent="0.2">
      <c r="A174" s="579">
        <v>54</v>
      </c>
      <c r="B174" s="562" t="s">
        <v>286</v>
      </c>
      <c r="C174" s="892" t="s">
        <v>39</v>
      </c>
      <c r="D174" s="755" t="s">
        <v>284</v>
      </c>
      <c r="E174" s="758">
        <v>2019</v>
      </c>
      <c r="F174" s="816">
        <v>24216.973000000002</v>
      </c>
      <c r="G174" s="792">
        <v>1</v>
      </c>
      <c r="H174" s="761">
        <v>1E-3</v>
      </c>
      <c r="I174" s="761">
        <v>12.2</v>
      </c>
      <c r="J174" s="764"/>
      <c r="K174" s="764"/>
      <c r="L174" s="764"/>
      <c r="M174" s="761">
        <v>6.0000000000000001E-3</v>
      </c>
      <c r="N174" s="818">
        <v>12.2</v>
      </c>
      <c r="O174" s="783">
        <v>3.5</v>
      </c>
      <c r="P174" s="783">
        <v>3.8</v>
      </c>
    </row>
    <row r="175" spans="1:16" ht="18" customHeight="1" x14ac:dyDescent="0.2">
      <c r="A175" s="580"/>
      <c r="B175" s="563"/>
      <c r="C175" s="893"/>
      <c r="D175" s="756"/>
      <c r="E175" s="759"/>
      <c r="F175" s="1089"/>
      <c r="G175" s="1090"/>
      <c r="H175" s="762"/>
      <c r="I175" s="762"/>
      <c r="J175" s="765"/>
      <c r="K175" s="765"/>
      <c r="L175" s="765"/>
      <c r="M175" s="762"/>
      <c r="N175" s="819"/>
      <c r="O175" s="784"/>
      <c r="P175" s="784"/>
    </row>
    <row r="176" spans="1:16" ht="24.75" hidden="1" customHeight="1" x14ac:dyDescent="0.2">
      <c r="A176" s="580"/>
      <c r="B176" s="563"/>
      <c r="C176" s="893"/>
      <c r="D176" s="756"/>
      <c r="E176" s="759"/>
      <c r="F176" s="1089"/>
      <c r="G176" s="1090"/>
      <c r="H176" s="762"/>
      <c r="I176" s="762"/>
      <c r="J176" s="765"/>
      <c r="K176" s="765"/>
      <c r="L176" s="765"/>
      <c r="M176" s="762"/>
      <c r="N176" s="819"/>
      <c r="O176" s="784"/>
      <c r="P176" s="784"/>
    </row>
    <row r="177" spans="1:16" ht="39.75" hidden="1" customHeight="1" x14ac:dyDescent="0.2">
      <c r="A177" s="580"/>
      <c r="B177" s="563"/>
      <c r="C177" s="893"/>
      <c r="D177" s="756"/>
      <c r="E177" s="759"/>
      <c r="F177" s="817"/>
      <c r="G177" s="793"/>
      <c r="H177" s="762"/>
      <c r="I177" s="762"/>
      <c r="J177" s="765"/>
      <c r="K177" s="765"/>
      <c r="L177" s="765"/>
      <c r="M177" s="762"/>
      <c r="N177" s="819"/>
      <c r="O177" s="784"/>
      <c r="P177" s="784"/>
    </row>
    <row r="178" spans="1:16" ht="52.5" customHeight="1" x14ac:dyDescent="0.2">
      <c r="A178" s="581"/>
      <c r="B178" s="564"/>
      <c r="C178" s="894"/>
      <c r="D178" s="757"/>
      <c r="E178" s="760"/>
      <c r="F178" s="284">
        <f>F174</f>
        <v>24216.973000000002</v>
      </c>
      <c r="G178" s="279">
        <v>5</v>
      </c>
      <c r="H178" s="763"/>
      <c r="I178" s="763"/>
      <c r="J178" s="766"/>
      <c r="K178" s="766"/>
      <c r="L178" s="766"/>
      <c r="M178" s="763"/>
      <c r="N178" s="867"/>
      <c r="O178" s="785"/>
      <c r="P178" s="785"/>
    </row>
    <row r="179" spans="1:16" ht="32.25" customHeight="1" x14ac:dyDescent="0.2">
      <c r="A179" s="579">
        <v>55</v>
      </c>
      <c r="B179" s="1137" t="s">
        <v>287</v>
      </c>
      <c r="C179" s="892" t="s">
        <v>43</v>
      </c>
      <c r="D179" s="755" t="s">
        <v>284</v>
      </c>
      <c r="E179" s="758">
        <v>2019</v>
      </c>
      <c r="F179" s="816">
        <v>22181.082999999999</v>
      </c>
      <c r="G179" s="792">
        <v>1</v>
      </c>
      <c r="H179" s="761">
        <v>1E-3</v>
      </c>
      <c r="I179" s="761">
        <v>14.22</v>
      </c>
      <c r="J179" s="764"/>
      <c r="K179" s="764"/>
      <c r="L179" s="764"/>
      <c r="M179" s="761">
        <v>7.0000000000000001E-3</v>
      </c>
      <c r="N179" s="818">
        <v>14.22</v>
      </c>
      <c r="O179" s="783">
        <v>3.5</v>
      </c>
      <c r="P179" s="783">
        <v>4.4000000000000004</v>
      </c>
    </row>
    <row r="180" spans="1:16" ht="8.25" customHeight="1" x14ac:dyDescent="0.2">
      <c r="A180" s="580"/>
      <c r="B180" s="1138"/>
      <c r="C180" s="893"/>
      <c r="D180" s="756"/>
      <c r="E180" s="759"/>
      <c r="F180" s="1089"/>
      <c r="G180" s="1090"/>
      <c r="H180" s="762"/>
      <c r="I180" s="762"/>
      <c r="J180" s="765"/>
      <c r="K180" s="765"/>
      <c r="L180" s="765"/>
      <c r="M180" s="762"/>
      <c r="N180" s="819"/>
      <c r="O180" s="784"/>
      <c r="P180" s="784"/>
    </row>
    <row r="181" spans="1:16" ht="18.75" customHeight="1" x14ac:dyDescent="0.2">
      <c r="A181" s="580"/>
      <c r="B181" s="1138"/>
      <c r="C181" s="893"/>
      <c r="D181" s="756"/>
      <c r="E181" s="759"/>
      <c r="F181" s="1089"/>
      <c r="G181" s="1090"/>
      <c r="H181" s="762"/>
      <c r="I181" s="762"/>
      <c r="J181" s="765"/>
      <c r="K181" s="765"/>
      <c r="L181" s="765"/>
      <c r="M181" s="762"/>
      <c r="N181" s="819"/>
      <c r="O181" s="784"/>
      <c r="P181" s="784"/>
    </row>
    <row r="182" spans="1:16" ht="41.25" hidden="1" customHeight="1" x14ac:dyDescent="0.2">
      <c r="A182" s="580"/>
      <c r="B182" s="1138"/>
      <c r="C182" s="893"/>
      <c r="D182" s="756"/>
      <c r="E182" s="759"/>
      <c r="F182" s="817"/>
      <c r="G182" s="793"/>
      <c r="H182" s="762"/>
      <c r="I182" s="762"/>
      <c r="J182" s="765"/>
      <c r="K182" s="765"/>
      <c r="L182" s="765"/>
      <c r="M182" s="762"/>
      <c r="N182" s="819"/>
      <c r="O182" s="784"/>
      <c r="P182" s="784"/>
    </row>
    <row r="183" spans="1:16" ht="48" customHeight="1" x14ac:dyDescent="0.2">
      <c r="A183" s="581"/>
      <c r="B183" s="1139"/>
      <c r="C183" s="894"/>
      <c r="D183" s="757"/>
      <c r="E183" s="760"/>
      <c r="F183" s="284">
        <f>F179</f>
        <v>22181.082999999999</v>
      </c>
      <c r="G183" s="279">
        <v>5</v>
      </c>
      <c r="H183" s="763"/>
      <c r="I183" s="763"/>
      <c r="J183" s="766"/>
      <c r="K183" s="766"/>
      <c r="L183" s="766"/>
      <c r="M183" s="763"/>
      <c r="N183" s="867"/>
      <c r="O183" s="785"/>
      <c r="P183" s="785"/>
    </row>
    <row r="184" spans="1:16" ht="24" customHeight="1" x14ac:dyDescent="0.2">
      <c r="A184" s="697">
        <v>56</v>
      </c>
      <c r="B184" s="1119" t="s">
        <v>305</v>
      </c>
      <c r="C184" s="593" t="s">
        <v>44</v>
      </c>
      <c r="D184" s="1120" t="s">
        <v>284</v>
      </c>
      <c r="E184" s="801">
        <v>2017</v>
      </c>
      <c r="F184" s="304">
        <v>8314.2559999999994</v>
      </c>
      <c r="G184" s="312">
        <v>1</v>
      </c>
      <c r="H184" s="761">
        <v>1.9E-3</v>
      </c>
      <c r="I184" s="761">
        <v>18.100000000000001</v>
      </c>
      <c r="J184" s="764"/>
      <c r="K184" s="764"/>
      <c r="L184" s="764"/>
      <c r="M184" s="761">
        <v>1.0999999999999999E-2</v>
      </c>
      <c r="N184" s="818">
        <v>18.100000000000001</v>
      </c>
      <c r="O184" s="866">
        <v>8</v>
      </c>
      <c r="P184" s="979">
        <v>3.5</v>
      </c>
    </row>
    <row r="185" spans="1:16" ht="27.75" customHeight="1" x14ac:dyDescent="0.2">
      <c r="A185" s="697"/>
      <c r="B185" s="1119"/>
      <c r="C185" s="593"/>
      <c r="D185" s="1120"/>
      <c r="E185" s="801"/>
      <c r="F185" s="304">
        <v>923.80600000000004</v>
      </c>
      <c r="G185" s="312">
        <v>2</v>
      </c>
      <c r="H185" s="762"/>
      <c r="I185" s="762"/>
      <c r="J185" s="765"/>
      <c r="K185" s="765"/>
      <c r="L185" s="765"/>
      <c r="M185" s="762"/>
      <c r="N185" s="819"/>
      <c r="O185" s="866"/>
      <c r="P185" s="979"/>
    </row>
    <row r="186" spans="1:16" ht="43.5" customHeight="1" x14ac:dyDescent="0.2">
      <c r="A186" s="697"/>
      <c r="B186" s="1119"/>
      <c r="C186" s="593"/>
      <c r="D186" s="1120"/>
      <c r="E186" s="801"/>
      <c r="F186" s="248">
        <f>F185+F184</f>
        <v>9238.0619999999999</v>
      </c>
      <c r="G186" s="249">
        <v>5</v>
      </c>
      <c r="H186" s="763"/>
      <c r="I186" s="763"/>
      <c r="J186" s="766"/>
      <c r="K186" s="766"/>
      <c r="L186" s="766"/>
      <c r="M186" s="763"/>
      <c r="N186" s="867"/>
      <c r="O186" s="866"/>
      <c r="P186" s="979"/>
    </row>
    <row r="187" spans="1:16" ht="33" customHeight="1" x14ac:dyDescent="0.2">
      <c r="A187" s="579">
        <v>57</v>
      </c>
      <c r="B187" s="562" t="s">
        <v>369</v>
      </c>
      <c r="C187" s="892" t="s">
        <v>40</v>
      </c>
      <c r="D187" s="755" t="s">
        <v>284</v>
      </c>
      <c r="E187" s="809">
        <v>2019</v>
      </c>
      <c r="F187" s="761">
        <v>14000</v>
      </c>
      <c r="G187" s="868">
        <v>4</v>
      </c>
      <c r="H187" s="761">
        <v>2E-3</v>
      </c>
      <c r="I187" s="741">
        <v>20.309999999999999</v>
      </c>
      <c r="J187" s="764"/>
      <c r="K187" s="764"/>
      <c r="L187" s="764"/>
      <c r="M187" s="761">
        <v>0.01</v>
      </c>
      <c r="N187" s="818">
        <v>20.309999999999999</v>
      </c>
      <c r="O187" s="868">
        <v>8</v>
      </c>
      <c r="P187" s="783">
        <v>3.2</v>
      </c>
    </row>
    <row r="188" spans="1:16" ht="16.5" customHeight="1" x14ac:dyDescent="0.2">
      <c r="A188" s="580"/>
      <c r="B188" s="563"/>
      <c r="C188" s="893"/>
      <c r="D188" s="756"/>
      <c r="E188" s="813"/>
      <c r="F188" s="762"/>
      <c r="G188" s="869"/>
      <c r="H188" s="762"/>
      <c r="I188" s="742"/>
      <c r="J188" s="765"/>
      <c r="K188" s="765"/>
      <c r="L188" s="765"/>
      <c r="M188" s="762"/>
      <c r="N188" s="819"/>
      <c r="O188" s="869"/>
      <c r="P188" s="784"/>
    </row>
    <row r="189" spans="1:16" ht="49.5" hidden="1" customHeight="1" x14ac:dyDescent="0.2">
      <c r="A189" s="580"/>
      <c r="B189" s="563"/>
      <c r="C189" s="893"/>
      <c r="D189" s="756"/>
      <c r="E189" s="813"/>
      <c r="F189" s="762"/>
      <c r="G189" s="869"/>
      <c r="H189" s="762"/>
      <c r="I189" s="742"/>
      <c r="J189" s="765"/>
      <c r="K189" s="765"/>
      <c r="L189" s="765"/>
      <c r="M189" s="762"/>
      <c r="N189" s="819"/>
      <c r="O189" s="869"/>
      <c r="P189" s="784"/>
    </row>
    <row r="190" spans="1:16" ht="18" customHeight="1" x14ac:dyDescent="0.2">
      <c r="A190" s="580"/>
      <c r="B190" s="563"/>
      <c r="C190" s="893"/>
      <c r="D190" s="756"/>
      <c r="E190" s="813"/>
      <c r="F190" s="763"/>
      <c r="G190" s="870"/>
      <c r="H190" s="762"/>
      <c r="I190" s="742"/>
      <c r="J190" s="765"/>
      <c r="K190" s="765"/>
      <c r="L190" s="765"/>
      <c r="M190" s="762"/>
      <c r="N190" s="819"/>
      <c r="O190" s="869"/>
      <c r="P190" s="784"/>
    </row>
    <row r="191" spans="1:16" ht="62.25" customHeight="1" x14ac:dyDescent="0.2">
      <c r="A191" s="581"/>
      <c r="B191" s="564"/>
      <c r="C191" s="894"/>
      <c r="D191" s="757"/>
      <c r="E191" s="810"/>
      <c r="F191" s="284">
        <v>14000</v>
      </c>
      <c r="G191" s="347">
        <v>5</v>
      </c>
      <c r="H191" s="763"/>
      <c r="I191" s="812"/>
      <c r="J191" s="766"/>
      <c r="K191" s="766"/>
      <c r="L191" s="766"/>
      <c r="M191" s="763"/>
      <c r="N191" s="867"/>
      <c r="O191" s="870"/>
      <c r="P191" s="785"/>
    </row>
    <row r="192" spans="1:16" ht="24.75" customHeight="1" x14ac:dyDescent="0.2">
      <c r="A192" s="705">
        <v>58</v>
      </c>
      <c r="B192" s="832" t="s">
        <v>288</v>
      </c>
      <c r="C192" s="730" t="s">
        <v>41</v>
      </c>
      <c r="D192" s="732" t="s">
        <v>284</v>
      </c>
      <c r="E192" s="758">
        <v>2018</v>
      </c>
      <c r="F192" s="304">
        <v>7745.0889999999999</v>
      </c>
      <c r="G192" s="312" t="s">
        <v>326</v>
      </c>
      <c r="H192" s="761">
        <v>1E-3</v>
      </c>
      <c r="I192" s="761">
        <v>9.8699999999999992</v>
      </c>
      <c r="J192" s="764"/>
      <c r="K192" s="764"/>
      <c r="L192" s="764"/>
      <c r="M192" s="761">
        <v>6.0000000000000001E-3</v>
      </c>
      <c r="N192" s="818">
        <v>9.8699999999999992</v>
      </c>
      <c r="O192" s="868">
        <v>5.5</v>
      </c>
      <c r="P192" s="783">
        <v>1.9</v>
      </c>
    </row>
    <row r="193" spans="1:16" ht="29.25" customHeight="1" x14ac:dyDescent="0.2">
      <c r="A193" s="705"/>
      <c r="B193" s="832"/>
      <c r="C193" s="834"/>
      <c r="D193" s="767"/>
      <c r="E193" s="759"/>
      <c r="F193" s="304">
        <v>860.56500000000005</v>
      </c>
      <c r="G193" s="312">
        <v>2</v>
      </c>
      <c r="H193" s="762"/>
      <c r="I193" s="762"/>
      <c r="J193" s="765"/>
      <c r="K193" s="765"/>
      <c r="L193" s="765"/>
      <c r="M193" s="762"/>
      <c r="N193" s="819"/>
      <c r="O193" s="869"/>
      <c r="P193" s="784"/>
    </row>
    <row r="194" spans="1:16" ht="29.25" customHeight="1" x14ac:dyDescent="0.2">
      <c r="A194" s="705"/>
      <c r="B194" s="832"/>
      <c r="C194" s="834"/>
      <c r="D194" s="767"/>
      <c r="E194" s="760"/>
      <c r="F194" s="378">
        <f>F192+F193</f>
        <v>8605.6540000000005</v>
      </c>
      <c r="G194" s="379">
        <v>5</v>
      </c>
      <c r="H194" s="763"/>
      <c r="I194" s="763"/>
      <c r="J194" s="766"/>
      <c r="K194" s="766"/>
      <c r="L194" s="766"/>
      <c r="M194" s="763"/>
      <c r="N194" s="867"/>
      <c r="O194" s="870"/>
      <c r="P194" s="785"/>
    </row>
    <row r="195" spans="1:16" ht="29.25" customHeight="1" x14ac:dyDescent="0.2">
      <c r="A195" s="705"/>
      <c r="B195" s="832"/>
      <c r="C195" s="834"/>
      <c r="D195" s="767"/>
      <c r="E195" s="758">
        <v>2019</v>
      </c>
      <c r="F195" s="259">
        <v>9407.81</v>
      </c>
      <c r="G195" s="379" t="s">
        <v>326</v>
      </c>
      <c r="H195" s="761">
        <v>1E-3</v>
      </c>
      <c r="I195" s="761">
        <v>9.8699999999999992</v>
      </c>
      <c r="J195" s="764"/>
      <c r="K195" s="764"/>
      <c r="L195" s="764"/>
      <c r="M195" s="761">
        <v>6.0000000000000001E-3</v>
      </c>
      <c r="N195" s="818">
        <v>9.8699999999999992</v>
      </c>
      <c r="O195" s="868">
        <v>5.5</v>
      </c>
      <c r="P195" s="783">
        <v>1.9</v>
      </c>
    </row>
    <row r="196" spans="1:16" ht="32.25" customHeight="1" x14ac:dyDescent="0.2">
      <c r="A196" s="705"/>
      <c r="B196" s="832"/>
      <c r="C196" s="731"/>
      <c r="D196" s="733"/>
      <c r="E196" s="760"/>
      <c r="F196" s="248">
        <f>F195</f>
        <v>9407.81</v>
      </c>
      <c r="G196" s="249">
        <v>5</v>
      </c>
      <c r="H196" s="763"/>
      <c r="I196" s="763"/>
      <c r="J196" s="766"/>
      <c r="K196" s="766"/>
      <c r="L196" s="766"/>
      <c r="M196" s="763"/>
      <c r="N196" s="867"/>
      <c r="O196" s="870"/>
      <c r="P196" s="785"/>
    </row>
    <row r="197" spans="1:16" ht="15.75" hidden="1" customHeight="1" x14ac:dyDescent="0.2">
      <c r="A197" s="579">
        <v>59</v>
      </c>
      <c r="B197" s="771" t="s">
        <v>376</v>
      </c>
      <c r="C197" s="892" t="s">
        <v>42</v>
      </c>
      <c r="D197" s="755" t="s">
        <v>284</v>
      </c>
      <c r="E197" s="758">
        <v>2019</v>
      </c>
      <c r="F197" s="816">
        <v>29910.404999999999</v>
      </c>
      <c r="G197" s="792">
        <v>1</v>
      </c>
      <c r="H197" s="761">
        <v>1E-3</v>
      </c>
      <c r="I197" s="818">
        <v>16.25</v>
      </c>
      <c r="J197" s="764"/>
      <c r="K197" s="764"/>
      <c r="L197" s="764"/>
      <c r="M197" s="761">
        <v>8.0000000000000002E-3</v>
      </c>
      <c r="N197" s="818">
        <v>16.25</v>
      </c>
      <c r="O197" s="868">
        <v>4</v>
      </c>
      <c r="P197" s="780">
        <v>2.5</v>
      </c>
    </row>
    <row r="198" spans="1:16" ht="20.25" customHeight="1" x14ac:dyDescent="0.2">
      <c r="A198" s="580"/>
      <c r="B198" s="772"/>
      <c r="C198" s="893"/>
      <c r="D198" s="756"/>
      <c r="E198" s="759"/>
      <c r="F198" s="1089"/>
      <c r="G198" s="1090"/>
      <c r="H198" s="762"/>
      <c r="I198" s="819"/>
      <c r="J198" s="765"/>
      <c r="K198" s="765"/>
      <c r="L198" s="765"/>
      <c r="M198" s="762"/>
      <c r="N198" s="819"/>
      <c r="O198" s="869"/>
      <c r="P198" s="781"/>
    </row>
    <row r="199" spans="1:16" ht="11.25" customHeight="1" x14ac:dyDescent="0.2">
      <c r="A199" s="580"/>
      <c r="B199" s="772"/>
      <c r="C199" s="893"/>
      <c r="D199" s="756"/>
      <c r="E199" s="759"/>
      <c r="F199" s="1089"/>
      <c r="G199" s="1090"/>
      <c r="H199" s="762"/>
      <c r="I199" s="819"/>
      <c r="J199" s="765"/>
      <c r="K199" s="765"/>
      <c r="L199" s="765"/>
      <c r="M199" s="762"/>
      <c r="N199" s="819"/>
      <c r="O199" s="869"/>
      <c r="P199" s="781"/>
    </row>
    <row r="200" spans="1:16" ht="7.5" customHeight="1" x14ac:dyDescent="0.2">
      <c r="A200" s="580"/>
      <c r="B200" s="772"/>
      <c r="C200" s="893"/>
      <c r="D200" s="756"/>
      <c r="E200" s="759"/>
      <c r="F200" s="1089"/>
      <c r="G200" s="1090"/>
      <c r="H200" s="762"/>
      <c r="I200" s="819"/>
      <c r="J200" s="765"/>
      <c r="K200" s="765"/>
      <c r="L200" s="765"/>
      <c r="M200" s="762"/>
      <c r="N200" s="819"/>
      <c r="O200" s="869"/>
      <c r="P200" s="781"/>
    </row>
    <row r="201" spans="1:16" ht="13.5" customHeight="1" x14ac:dyDescent="0.2">
      <c r="A201" s="580"/>
      <c r="B201" s="772"/>
      <c r="C201" s="893"/>
      <c r="D201" s="756"/>
      <c r="E201" s="759"/>
      <c r="F201" s="817"/>
      <c r="G201" s="793"/>
      <c r="H201" s="762"/>
      <c r="I201" s="819"/>
      <c r="J201" s="765"/>
      <c r="K201" s="765"/>
      <c r="L201" s="765"/>
      <c r="M201" s="762"/>
      <c r="N201" s="819"/>
      <c r="O201" s="869"/>
      <c r="P201" s="781"/>
    </row>
    <row r="202" spans="1:16" ht="33.75" customHeight="1" x14ac:dyDescent="0.2">
      <c r="A202" s="580"/>
      <c r="B202" s="772"/>
      <c r="C202" s="893"/>
      <c r="D202" s="756"/>
      <c r="E202" s="759"/>
      <c r="F202" s="305">
        <v>3323.3789999999999</v>
      </c>
      <c r="G202" s="308">
        <v>2</v>
      </c>
      <c r="H202" s="762"/>
      <c r="I202" s="819"/>
      <c r="J202" s="765"/>
      <c r="K202" s="765"/>
      <c r="L202" s="765"/>
      <c r="M202" s="762"/>
      <c r="N202" s="819"/>
      <c r="O202" s="869"/>
      <c r="P202" s="781"/>
    </row>
    <row r="203" spans="1:16" ht="45.75" customHeight="1" x14ac:dyDescent="0.2">
      <c r="A203" s="581"/>
      <c r="B203" s="773"/>
      <c r="C203" s="894"/>
      <c r="D203" s="757"/>
      <c r="E203" s="760"/>
      <c r="F203" s="284">
        <f>F197+F202</f>
        <v>33233.784</v>
      </c>
      <c r="G203" s="279">
        <v>5</v>
      </c>
      <c r="H203" s="763"/>
      <c r="I203" s="867"/>
      <c r="J203" s="766"/>
      <c r="K203" s="766"/>
      <c r="L203" s="766"/>
      <c r="M203" s="763"/>
      <c r="N203" s="867"/>
      <c r="O203" s="870"/>
      <c r="P203" s="782"/>
    </row>
    <row r="204" spans="1:16" ht="51" customHeight="1" x14ac:dyDescent="0.2">
      <c r="A204" s="1123">
        <v>60</v>
      </c>
      <c r="B204" s="728" t="s">
        <v>343</v>
      </c>
      <c r="C204" s="1003" t="s">
        <v>339</v>
      </c>
      <c r="D204" s="864" t="s">
        <v>284</v>
      </c>
      <c r="E204" s="1192">
        <v>2019</v>
      </c>
      <c r="F204" s="259">
        <v>21000</v>
      </c>
      <c r="G204" s="280">
        <v>4</v>
      </c>
      <c r="H204" s="739">
        <v>1E-3</v>
      </c>
      <c r="I204" s="741">
        <v>18.28</v>
      </c>
      <c r="J204" s="743"/>
      <c r="K204" s="743"/>
      <c r="L204" s="743"/>
      <c r="M204" s="739">
        <v>8.9999999999999993E-3</v>
      </c>
      <c r="N204" s="837">
        <v>18.28</v>
      </c>
      <c r="O204" s="838">
        <v>7</v>
      </c>
      <c r="P204" s="978">
        <v>2.6</v>
      </c>
    </row>
    <row r="205" spans="1:16" ht="42.75" customHeight="1" x14ac:dyDescent="0.2">
      <c r="A205" s="1123"/>
      <c r="B205" s="835"/>
      <c r="C205" s="1003"/>
      <c r="D205" s="864"/>
      <c r="E205" s="1192"/>
      <c r="F205" s="259">
        <v>2345</v>
      </c>
      <c r="G205" s="280">
        <v>2</v>
      </c>
      <c r="H205" s="740"/>
      <c r="I205" s="742"/>
      <c r="J205" s="744"/>
      <c r="K205" s="744"/>
      <c r="L205" s="744"/>
      <c r="M205" s="740"/>
      <c r="N205" s="837"/>
      <c r="O205" s="838"/>
      <c r="P205" s="978"/>
    </row>
    <row r="206" spans="1:16" ht="42.75" customHeight="1" x14ac:dyDescent="0.2">
      <c r="A206" s="1123"/>
      <c r="B206" s="729"/>
      <c r="C206" s="1003"/>
      <c r="D206" s="864"/>
      <c r="E206" s="1192"/>
      <c r="F206" s="243">
        <f>F205+F204</f>
        <v>23345</v>
      </c>
      <c r="G206" s="244">
        <v>5</v>
      </c>
      <c r="H206" s="811"/>
      <c r="I206" s="812"/>
      <c r="J206" s="808"/>
      <c r="K206" s="808"/>
      <c r="L206" s="808"/>
      <c r="M206" s="811"/>
      <c r="N206" s="837"/>
      <c r="O206" s="838"/>
      <c r="P206" s="978"/>
    </row>
    <row r="207" spans="1:16" ht="42.75" customHeight="1" x14ac:dyDescent="0.2">
      <c r="A207" s="725">
        <v>61</v>
      </c>
      <c r="B207" s="728" t="s">
        <v>374</v>
      </c>
      <c r="C207" s="730" t="s">
        <v>342</v>
      </c>
      <c r="D207" s="732" t="s">
        <v>284</v>
      </c>
      <c r="E207" s="809">
        <v>2019</v>
      </c>
      <c r="F207" s="243">
        <v>14000</v>
      </c>
      <c r="G207" s="244">
        <v>4</v>
      </c>
      <c r="H207" s="739">
        <v>1E-3</v>
      </c>
      <c r="I207" s="741">
        <v>12.2</v>
      </c>
      <c r="J207" s="743"/>
      <c r="K207" s="743"/>
      <c r="L207" s="743"/>
      <c r="M207" s="739">
        <v>6.0000000000000001E-3</v>
      </c>
      <c r="N207" s="741">
        <v>12.2</v>
      </c>
      <c r="O207" s="805">
        <v>6</v>
      </c>
      <c r="P207" s="780">
        <v>1.9</v>
      </c>
    </row>
    <row r="208" spans="1:16" ht="63.75" customHeight="1" x14ac:dyDescent="0.2">
      <c r="A208" s="727"/>
      <c r="B208" s="729"/>
      <c r="C208" s="731"/>
      <c r="D208" s="733"/>
      <c r="E208" s="810"/>
      <c r="F208" s="243">
        <f>F207</f>
        <v>14000</v>
      </c>
      <c r="G208" s="244">
        <v>5</v>
      </c>
      <c r="H208" s="811"/>
      <c r="I208" s="812"/>
      <c r="J208" s="808"/>
      <c r="K208" s="808"/>
      <c r="L208" s="808"/>
      <c r="M208" s="811"/>
      <c r="N208" s="812"/>
      <c r="O208" s="807"/>
      <c r="P208" s="782"/>
    </row>
    <row r="209" spans="1:16" ht="63.75" customHeight="1" x14ac:dyDescent="0.2">
      <c r="A209" s="725">
        <v>62</v>
      </c>
      <c r="B209" s="1121" t="s">
        <v>371</v>
      </c>
      <c r="C209" s="716" t="s">
        <v>370</v>
      </c>
      <c r="D209" s="839" t="s">
        <v>284</v>
      </c>
      <c r="E209" s="841">
        <v>2019</v>
      </c>
      <c r="F209" s="243">
        <v>14000</v>
      </c>
      <c r="G209" s="359">
        <v>4</v>
      </c>
      <c r="H209" s="739">
        <v>1E-3</v>
      </c>
      <c r="I209" s="741">
        <v>10.15</v>
      </c>
      <c r="J209" s="743"/>
      <c r="K209" s="743"/>
      <c r="L209" s="743"/>
      <c r="M209" s="739">
        <v>5.0000000000000001E-3</v>
      </c>
      <c r="N209" s="741">
        <v>10.15</v>
      </c>
      <c r="O209" s="805">
        <v>6</v>
      </c>
      <c r="P209" s="780">
        <v>2.2000000000000002</v>
      </c>
    </row>
    <row r="210" spans="1:16" ht="50.25" customHeight="1" x14ac:dyDescent="0.2">
      <c r="A210" s="727"/>
      <c r="B210" s="1122"/>
      <c r="C210" s="718"/>
      <c r="D210" s="840"/>
      <c r="E210" s="842"/>
      <c r="F210" s="243">
        <f>F209</f>
        <v>14000</v>
      </c>
      <c r="G210" s="359">
        <v>5</v>
      </c>
      <c r="H210" s="811"/>
      <c r="I210" s="812"/>
      <c r="J210" s="808"/>
      <c r="K210" s="808"/>
      <c r="L210" s="808"/>
      <c r="M210" s="811"/>
      <c r="N210" s="812"/>
      <c r="O210" s="807"/>
      <c r="P210" s="782"/>
    </row>
    <row r="211" spans="1:16" ht="32.25" customHeight="1" x14ac:dyDescent="0.2">
      <c r="A211" s="1123">
        <v>63</v>
      </c>
      <c r="B211" s="728" t="s">
        <v>375</v>
      </c>
      <c r="C211" s="730" t="s">
        <v>341</v>
      </c>
      <c r="D211" s="732" t="s">
        <v>284</v>
      </c>
      <c r="E211" s="809">
        <v>2020</v>
      </c>
      <c r="F211" s="259">
        <v>23380</v>
      </c>
      <c r="G211" s="280">
        <v>4</v>
      </c>
      <c r="H211" s="739">
        <v>1E-3</v>
      </c>
      <c r="I211" s="741">
        <v>14.22</v>
      </c>
      <c r="J211" s="743"/>
      <c r="K211" s="743"/>
      <c r="L211" s="743"/>
      <c r="M211" s="739">
        <v>7.0000000000000001E-3</v>
      </c>
      <c r="N211" s="741">
        <v>14.22</v>
      </c>
      <c r="O211" s="805">
        <v>7</v>
      </c>
      <c r="P211" s="780">
        <v>2.2000000000000002</v>
      </c>
    </row>
    <row r="212" spans="1:16" ht="57.75" customHeight="1" x14ac:dyDescent="0.2">
      <c r="A212" s="1123"/>
      <c r="B212" s="835"/>
      <c r="C212" s="834"/>
      <c r="D212" s="767"/>
      <c r="E212" s="813"/>
      <c r="F212" s="315">
        <f>F211</f>
        <v>23380</v>
      </c>
      <c r="G212" s="316">
        <v>5</v>
      </c>
      <c r="H212" s="740"/>
      <c r="I212" s="742"/>
      <c r="J212" s="744"/>
      <c r="K212" s="744"/>
      <c r="L212" s="744"/>
      <c r="M212" s="740"/>
      <c r="N212" s="742"/>
      <c r="O212" s="806"/>
      <c r="P212" s="781"/>
    </row>
    <row r="213" spans="1:16" ht="36" customHeight="1" x14ac:dyDescent="0.2">
      <c r="A213" s="725">
        <v>64</v>
      </c>
      <c r="B213" s="771" t="s">
        <v>335</v>
      </c>
      <c r="C213" s="768" t="s">
        <v>45</v>
      </c>
      <c r="D213" s="732" t="s">
        <v>284</v>
      </c>
      <c r="E213" s="758">
        <v>2019</v>
      </c>
      <c r="F213" s="307">
        <v>30562.442999999999</v>
      </c>
      <c r="G213" s="308">
        <v>4</v>
      </c>
      <c r="H213" s="761">
        <v>1E-3</v>
      </c>
      <c r="I213" s="761">
        <v>16.25</v>
      </c>
      <c r="J213" s="764"/>
      <c r="K213" s="764"/>
      <c r="L213" s="761"/>
      <c r="M213" s="761">
        <v>8.0000000000000002E-3</v>
      </c>
      <c r="N213" s="818">
        <v>16.25</v>
      </c>
      <c r="O213" s="783">
        <v>4.5</v>
      </c>
      <c r="P213" s="783">
        <v>4.0999999999999996</v>
      </c>
    </row>
    <row r="214" spans="1:16" ht="31.5" customHeight="1" x14ac:dyDescent="0.2">
      <c r="A214" s="726"/>
      <c r="B214" s="772"/>
      <c r="C214" s="769"/>
      <c r="D214" s="767"/>
      <c r="E214" s="759"/>
      <c r="F214" s="814">
        <v>4000</v>
      </c>
      <c r="G214" s="792">
        <v>2</v>
      </c>
      <c r="H214" s="762"/>
      <c r="I214" s="762"/>
      <c r="J214" s="765"/>
      <c r="K214" s="765"/>
      <c r="L214" s="762"/>
      <c r="M214" s="762"/>
      <c r="N214" s="819"/>
      <c r="O214" s="784"/>
      <c r="P214" s="784"/>
    </row>
    <row r="215" spans="1:16" ht="24" customHeight="1" x14ac:dyDescent="0.2">
      <c r="A215" s="726"/>
      <c r="B215" s="772"/>
      <c r="C215" s="769"/>
      <c r="D215" s="767"/>
      <c r="E215" s="759"/>
      <c r="F215" s="815"/>
      <c r="G215" s="793"/>
      <c r="H215" s="762"/>
      <c r="I215" s="762"/>
      <c r="J215" s="765"/>
      <c r="K215" s="765"/>
      <c r="L215" s="762"/>
      <c r="M215" s="762"/>
      <c r="N215" s="819"/>
      <c r="O215" s="784"/>
      <c r="P215" s="784"/>
    </row>
    <row r="216" spans="1:16" ht="49.5" hidden="1" customHeight="1" x14ac:dyDescent="0.2">
      <c r="A216" s="726"/>
      <c r="B216" s="772"/>
      <c r="C216" s="769"/>
      <c r="D216" s="767"/>
      <c r="E216" s="759"/>
      <c r="F216" s="549"/>
      <c r="G216" s="550"/>
      <c r="H216" s="762"/>
      <c r="I216" s="762"/>
      <c r="J216" s="765"/>
      <c r="K216" s="765"/>
      <c r="L216" s="762"/>
      <c r="M216" s="762"/>
      <c r="N216" s="819"/>
      <c r="O216" s="784"/>
      <c r="P216" s="784"/>
    </row>
    <row r="217" spans="1:16" ht="45.75" customHeight="1" x14ac:dyDescent="0.2">
      <c r="A217" s="727"/>
      <c r="B217" s="773"/>
      <c r="C217" s="770"/>
      <c r="D217" s="733"/>
      <c r="E217" s="760"/>
      <c r="F217" s="284">
        <f>F213+F214</f>
        <v>34562.442999999999</v>
      </c>
      <c r="G217" s="279">
        <v>5</v>
      </c>
      <c r="H217" s="763"/>
      <c r="I217" s="763"/>
      <c r="J217" s="766"/>
      <c r="K217" s="766"/>
      <c r="L217" s="763"/>
      <c r="M217" s="763"/>
      <c r="N217" s="867"/>
      <c r="O217" s="785"/>
      <c r="P217" s="785"/>
    </row>
    <row r="218" spans="1:16" ht="22.5" customHeight="1" x14ac:dyDescent="0.2">
      <c r="A218" s="725">
        <v>65</v>
      </c>
      <c r="B218" s="771" t="s">
        <v>289</v>
      </c>
      <c r="C218" s="730" t="s">
        <v>46</v>
      </c>
      <c r="D218" s="732" t="s">
        <v>284</v>
      </c>
      <c r="E218" s="805">
        <v>2019</v>
      </c>
      <c r="F218" s="1144">
        <v>14000</v>
      </c>
      <c r="G218" s="802">
        <v>4</v>
      </c>
      <c r="H218" s="739">
        <v>3.0000000000000001E-3</v>
      </c>
      <c r="I218" s="741">
        <v>36.57</v>
      </c>
      <c r="J218" s="743"/>
      <c r="K218" s="743"/>
      <c r="L218" s="739"/>
      <c r="M218" s="739">
        <v>1.7999999999999999E-2</v>
      </c>
      <c r="N218" s="741">
        <v>36.57</v>
      </c>
      <c r="O218" s="805">
        <v>5</v>
      </c>
      <c r="P218" s="780">
        <v>4.4000000000000004</v>
      </c>
    </row>
    <row r="219" spans="1:16" ht="35.25" customHeight="1" x14ac:dyDescent="0.2">
      <c r="A219" s="726"/>
      <c r="B219" s="772"/>
      <c r="C219" s="834"/>
      <c r="D219" s="767"/>
      <c r="E219" s="806"/>
      <c r="F219" s="1145"/>
      <c r="G219" s="1191"/>
      <c r="H219" s="740"/>
      <c r="I219" s="742"/>
      <c r="J219" s="744"/>
      <c r="K219" s="744"/>
      <c r="L219" s="740"/>
      <c r="M219" s="740"/>
      <c r="N219" s="742"/>
      <c r="O219" s="806"/>
      <c r="P219" s="781"/>
    </row>
    <row r="220" spans="1:16" ht="7.5" customHeight="1" x14ac:dyDescent="0.2">
      <c r="A220" s="726"/>
      <c r="B220" s="772"/>
      <c r="C220" s="834"/>
      <c r="D220" s="767"/>
      <c r="E220" s="806"/>
      <c r="F220" s="1145"/>
      <c r="G220" s="1191"/>
      <c r="H220" s="740"/>
      <c r="I220" s="742"/>
      <c r="J220" s="744"/>
      <c r="K220" s="744"/>
      <c r="L220" s="740"/>
      <c r="M220" s="740"/>
      <c r="N220" s="742"/>
      <c r="O220" s="806"/>
      <c r="P220" s="781"/>
    </row>
    <row r="221" spans="1:16" ht="6.75" customHeight="1" x14ac:dyDescent="0.2">
      <c r="A221" s="726"/>
      <c r="B221" s="772"/>
      <c r="C221" s="834"/>
      <c r="D221" s="767"/>
      <c r="E221" s="806"/>
      <c r="F221" s="1146"/>
      <c r="G221" s="803"/>
      <c r="H221" s="740"/>
      <c r="I221" s="742"/>
      <c r="J221" s="744"/>
      <c r="K221" s="744"/>
      <c r="L221" s="740"/>
      <c r="M221" s="740"/>
      <c r="N221" s="742"/>
      <c r="O221" s="806"/>
      <c r="P221" s="781"/>
    </row>
    <row r="222" spans="1:16" ht="81" customHeight="1" x14ac:dyDescent="0.2">
      <c r="A222" s="727"/>
      <c r="B222" s="773"/>
      <c r="C222" s="731"/>
      <c r="D222" s="733"/>
      <c r="E222" s="807"/>
      <c r="F222" s="435">
        <f>F218</f>
        <v>14000</v>
      </c>
      <c r="G222" s="282">
        <v>5</v>
      </c>
      <c r="H222" s="811"/>
      <c r="I222" s="812"/>
      <c r="J222" s="808"/>
      <c r="K222" s="808"/>
      <c r="L222" s="811"/>
      <c r="M222" s="811"/>
      <c r="N222" s="812"/>
      <c r="O222" s="807"/>
      <c r="P222" s="782"/>
    </row>
    <row r="223" spans="1:16" ht="15.75" customHeight="1" x14ac:dyDescent="0.2">
      <c r="A223" s="713">
        <v>66</v>
      </c>
      <c r="B223" s="771" t="s">
        <v>336</v>
      </c>
      <c r="C223" s="576" t="s">
        <v>47</v>
      </c>
      <c r="D223" s="755" t="s">
        <v>284</v>
      </c>
      <c r="E223" s="809">
        <v>2018</v>
      </c>
      <c r="F223" s="814">
        <v>10437.013999999999</v>
      </c>
      <c r="G223" s="802">
        <v>1</v>
      </c>
      <c r="H223" s="739">
        <v>3.0000000000000001E-3</v>
      </c>
      <c r="I223" s="741">
        <v>33.58</v>
      </c>
      <c r="J223" s="743"/>
      <c r="K223" s="743"/>
      <c r="L223" s="739"/>
      <c r="M223" s="739">
        <v>1.6E-2</v>
      </c>
      <c r="N223" s="741">
        <v>33.58</v>
      </c>
      <c r="O223" s="780">
        <v>4.5</v>
      </c>
      <c r="P223" s="780">
        <v>5</v>
      </c>
    </row>
    <row r="224" spans="1:16" ht="25.5" customHeight="1" x14ac:dyDescent="0.2">
      <c r="A224" s="714"/>
      <c r="B224" s="772"/>
      <c r="C224" s="577"/>
      <c r="D224" s="756"/>
      <c r="E224" s="813"/>
      <c r="F224" s="815"/>
      <c r="G224" s="803"/>
      <c r="H224" s="740"/>
      <c r="I224" s="742"/>
      <c r="J224" s="744"/>
      <c r="K224" s="744"/>
      <c r="L224" s="740"/>
      <c r="M224" s="740"/>
      <c r="N224" s="742"/>
      <c r="O224" s="781"/>
      <c r="P224" s="781"/>
    </row>
    <row r="225" spans="1:16" ht="30" customHeight="1" x14ac:dyDescent="0.2">
      <c r="A225" s="714"/>
      <c r="B225" s="772"/>
      <c r="C225" s="577"/>
      <c r="D225" s="756"/>
      <c r="E225" s="813"/>
      <c r="F225" s="814">
        <f>F223</f>
        <v>10437.013999999999</v>
      </c>
      <c r="G225" s="802">
        <v>5</v>
      </c>
      <c r="H225" s="740"/>
      <c r="I225" s="742"/>
      <c r="J225" s="744"/>
      <c r="K225" s="744"/>
      <c r="L225" s="740"/>
      <c r="M225" s="740"/>
      <c r="N225" s="742"/>
      <c r="O225" s="781"/>
      <c r="P225" s="781"/>
    </row>
    <row r="226" spans="1:16" ht="25.5" customHeight="1" x14ac:dyDescent="0.2">
      <c r="A226" s="714"/>
      <c r="B226" s="772"/>
      <c r="C226" s="577"/>
      <c r="D226" s="756"/>
      <c r="E226" s="813"/>
      <c r="F226" s="815"/>
      <c r="G226" s="803"/>
      <c r="H226" s="740"/>
      <c r="I226" s="742"/>
      <c r="J226" s="744"/>
      <c r="K226" s="744"/>
      <c r="L226" s="740"/>
      <c r="M226" s="740"/>
      <c r="N226" s="742"/>
      <c r="O226" s="781"/>
      <c r="P226" s="781"/>
    </row>
    <row r="227" spans="1:16" ht="36.75" hidden="1" customHeight="1" x14ac:dyDescent="0.2">
      <c r="A227" s="714"/>
      <c r="B227" s="772"/>
      <c r="C227" s="577"/>
      <c r="D227" s="756"/>
      <c r="E227" s="810"/>
      <c r="F227" s="243">
        <f>F223</f>
        <v>10437.013999999999</v>
      </c>
      <c r="G227" s="282">
        <v>5</v>
      </c>
      <c r="H227" s="811"/>
      <c r="I227" s="812"/>
      <c r="J227" s="808"/>
      <c r="K227" s="808"/>
      <c r="L227" s="811"/>
      <c r="M227" s="811"/>
      <c r="N227" s="812"/>
      <c r="O227" s="782"/>
      <c r="P227" s="782"/>
    </row>
    <row r="228" spans="1:16" ht="36" customHeight="1" x14ac:dyDescent="0.2">
      <c r="A228" s="714"/>
      <c r="B228" s="772"/>
      <c r="C228" s="577"/>
      <c r="D228" s="756"/>
      <c r="E228" s="809">
        <v>2019</v>
      </c>
      <c r="F228" s="307">
        <v>25360.829000000002</v>
      </c>
      <c r="G228" s="309">
        <v>1</v>
      </c>
      <c r="H228" s="739">
        <v>3.0000000000000001E-3</v>
      </c>
      <c r="I228" s="741">
        <v>32.5</v>
      </c>
      <c r="J228" s="739"/>
      <c r="K228" s="739"/>
      <c r="L228" s="739"/>
      <c r="M228" s="739">
        <v>1.6E-2</v>
      </c>
      <c r="N228" s="741">
        <v>32.5</v>
      </c>
      <c r="O228" s="805"/>
      <c r="P228" s="780">
        <v>5</v>
      </c>
    </row>
    <row r="229" spans="1:16" ht="31.5" customHeight="1" x14ac:dyDescent="0.2">
      <c r="A229" s="715"/>
      <c r="B229" s="773"/>
      <c r="C229" s="578"/>
      <c r="D229" s="757"/>
      <c r="E229" s="810"/>
      <c r="F229" s="243">
        <f>F228</f>
        <v>25360.829000000002</v>
      </c>
      <c r="G229" s="282">
        <v>5</v>
      </c>
      <c r="H229" s="811"/>
      <c r="I229" s="812"/>
      <c r="J229" s="811"/>
      <c r="K229" s="811"/>
      <c r="L229" s="811"/>
      <c r="M229" s="811"/>
      <c r="N229" s="812"/>
      <c r="O229" s="807"/>
      <c r="P229" s="782"/>
    </row>
    <row r="230" spans="1:16" ht="30.75" customHeight="1" x14ac:dyDescent="0.2">
      <c r="A230" s="579">
        <v>67</v>
      </c>
      <c r="B230" s="562" t="s">
        <v>337</v>
      </c>
      <c r="C230" s="576" t="s">
        <v>48</v>
      </c>
      <c r="D230" s="755" t="s">
        <v>284</v>
      </c>
      <c r="E230" s="758">
        <v>2018</v>
      </c>
      <c r="F230" s="794">
        <v>7271.6210000000001</v>
      </c>
      <c r="G230" s="797">
        <v>1</v>
      </c>
      <c r="H230" s="737">
        <v>2E-3</v>
      </c>
      <c r="I230" s="1272">
        <v>29.62</v>
      </c>
      <c r="J230" s="764"/>
      <c r="K230" s="764"/>
      <c r="L230" s="761"/>
      <c r="M230" s="737">
        <v>1.4E-2</v>
      </c>
      <c r="N230" s="818">
        <v>29.62</v>
      </c>
      <c r="O230" s="780">
        <v>2.7</v>
      </c>
      <c r="P230" s="783">
        <v>2.2000000000000002</v>
      </c>
    </row>
    <row r="231" spans="1:16" ht="26.25" customHeight="1" x14ac:dyDescent="0.2">
      <c r="A231" s="580"/>
      <c r="B231" s="563"/>
      <c r="C231" s="577"/>
      <c r="D231" s="756"/>
      <c r="E231" s="759"/>
      <c r="F231" s="795"/>
      <c r="G231" s="798"/>
      <c r="H231" s="787"/>
      <c r="I231" s="1273"/>
      <c r="J231" s="765"/>
      <c r="K231" s="765"/>
      <c r="L231" s="762"/>
      <c r="M231" s="787"/>
      <c r="N231" s="819"/>
      <c r="O231" s="781"/>
      <c r="P231" s="784"/>
    </row>
    <row r="232" spans="1:16" ht="42" hidden="1" customHeight="1" x14ac:dyDescent="0.2">
      <c r="A232" s="580"/>
      <c r="B232" s="563"/>
      <c r="C232" s="577"/>
      <c r="D232" s="756"/>
      <c r="E232" s="759"/>
      <c r="F232" s="795"/>
      <c r="G232" s="798"/>
      <c r="H232" s="787"/>
      <c r="I232" s="1273"/>
      <c r="J232" s="765"/>
      <c r="K232" s="765"/>
      <c r="L232" s="762"/>
      <c r="M232" s="787"/>
      <c r="N232" s="819"/>
      <c r="O232" s="781"/>
      <c r="P232" s="784"/>
    </row>
    <row r="233" spans="1:16" ht="19.5" customHeight="1" x14ac:dyDescent="0.2">
      <c r="A233" s="580"/>
      <c r="B233" s="563"/>
      <c r="C233" s="577"/>
      <c r="D233" s="756"/>
      <c r="E233" s="759"/>
      <c r="F233" s="795"/>
      <c r="G233" s="798"/>
      <c r="H233" s="787"/>
      <c r="I233" s="1273"/>
      <c r="J233" s="765"/>
      <c r="K233" s="765"/>
      <c r="L233" s="762"/>
      <c r="M233" s="787"/>
      <c r="N233" s="819"/>
      <c r="O233" s="781"/>
      <c r="P233" s="784"/>
    </row>
    <row r="234" spans="1:16" ht="24" hidden="1" customHeight="1" x14ac:dyDescent="0.2">
      <c r="A234" s="580"/>
      <c r="B234" s="563"/>
      <c r="C234" s="577"/>
      <c r="D234" s="756"/>
      <c r="E234" s="759"/>
      <c r="F234" s="795"/>
      <c r="G234" s="798"/>
      <c r="H234" s="787"/>
      <c r="I234" s="1273"/>
      <c r="J234" s="765"/>
      <c r="K234" s="765"/>
      <c r="L234" s="762"/>
      <c r="M234" s="787"/>
      <c r="N234" s="819"/>
      <c r="O234" s="781"/>
      <c r="P234" s="784"/>
    </row>
    <row r="235" spans="1:16" ht="18.75" hidden="1" customHeight="1" x14ac:dyDescent="0.2">
      <c r="A235" s="580"/>
      <c r="B235" s="563"/>
      <c r="C235" s="577"/>
      <c r="D235" s="756"/>
      <c r="E235" s="759"/>
      <c r="F235" s="796"/>
      <c r="G235" s="799"/>
      <c r="H235" s="787"/>
      <c r="I235" s="1273"/>
      <c r="J235" s="765"/>
      <c r="K235" s="765"/>
      <c r="L235" s="762"/>
      <c r="M235" s="787"/>
      <c r="N235" s="819"/>
      <c r="O235" s="781"/>
      <c r="P235" s="784"/>
    </row>
    <row r="236" spans="1:16" ht="31.5" customHeight="1" x14ac:dyDescent="0.2">
      <c r="A236" s="580"/>
      <c r="B236" s="563"/>
      <c r="C236" s="577"/>
      <c r="D236" s="756"/>
      <c r="E236" s="760"/>
      <c r="F236" s="302">
        <f>F230</f>
        <v>7271.6210000000001</v>
      </c>
      <c r="G236" s="303">
        <v>5</v>
      </c>
      <c r="H236" s="738"/>
      <c r="I236" s="1274"/>
      <c r="J236" s="766"/>
      <c r="K236" s="766"/>
      <c r="L236" s="763"/>
      <c r="M236" s="738"/>
      <c r="N236" s="867"/>
      <c r="O236" s="782"/>
      <c r="P236" s="785"/>
    </row>
    <row r="237" spans="1:16" ht="33" customHeight="1" x14ac:dyDescent="0.2">
      <c r="A237" s="580"/>
      <c r="B237" s="563"/>
      <c r="C237" s="577"/>
      <c r="D237" s="756"/>
      <c r="E237" s="758">
        <v>2019</v>
      </c>
      <c r="F237" s="305">
        <v>17709.024000000001</v>
      </c>
      <c r="G237" s="308">
        <v>1</v>
      </c>
      <c r="H237" s="737">
        <v>3.0000000000000001E-3</v>
      </c>
      <c r="I237" s="1117">
        <v>28.44</v>
      </c>
      <c r="J237" s="737"/>
      <c r="K237" s="737"/>
      <c r="L237" s="737"/>
      <c r="M237" s="737">
        <v>1.4E-2</v>
      </c>
      <c r="N237" s="818">
        <v>28.44</v>
      </c>
      <c r="O237" s="780">
        <v>2.7</v>
      </c>
      <c r="P237" s="783">
        <v>2.2000000000000002</v>
      </c>
    </row>
    <row r="238" spans="1:16" ht="37.5" customHeight="1" x14ac:dyDescent="0.2">
      <c r="A238" s="580"/>
      <c r="B238" s="563"/>
      <c r="C238" s="577"/>
      <c r="D238" s="756"/>
      <c r="E238" s="759"/>
      <c r="F238" s="313">
        <f>F237</f>
        <v>17709.024000000001</v>
      </c>
      <c r="G238" s="314">
        <v>5</v>
      </c>
      <c r="H238" s="787"/>
      <c r="I238" s="1227"/>
      <c r="J238" s="787"/>
      <c r="K238" s="787"/>
      <c r="L238" s="787"/>
      <c r="M238" s="787"/>
      <c r="N238" s="819"/>
      <c r="O238" s="781"/>
      <c r="P238" s="784"/>
    </row>
    <row r="239" spans="1:16" ht="37.5" customHeight="1" x14ac:dyDescent="0.2">
      <c r="A239" s="579">
        <v>68</v>
      </c>
      <c r="B239" s="1175" t="s">
        <v>377</v>
      </c>
      <c r="C239" s="576" t="s">
        <v>340</v>
      </c>
      <c r="D239" s="755" t="s">
        <v>284</v>
      </c>
      <c r="E239" s="758">
        <v>2019</v>
      </c>
      <c r="F239" s="304">
        <v>64395.892999999996</v>
      </c>
      <c r="G239" s="312">
        <v>4</v>
      </c>
      <c r="H239" s="737">
        <v>1.0999999999999999E-2</v>
      </c>
      <c r="I239" s="1117">
        <v>138.13999999999999</v>
      </c>
      <c r="J239" s="737"/>
      <c r="K239" s="737"/>
      <c r="L239" s="737"/>
      <c r="M239" s="737">
        <v>6.8000000000000005E-2</v>
      </c>
      <c r="N239" s="741">
        <v>138.13999999999999</v>
      </c>
      <c r="O239" s="805">
        <v>9</v>
      </c>
      <c r="P239" s="783">
        <v>13.74</v>
      </c>
    </row>
    <row r="240" spans="1:16" ht="121.5" customHeight="1" x14ac:dyDescent="0.2">
      <c r="A240" s="580"/>
      <c r="B240" s="1176"/>
      <c r="C240" s="578"/>
      <c r="D240" s="757"/>
      <c r="E240" s="759"/>
      <c r="F240" s="302">
        <f>F239</f>
        <v>64395.892999999996</v>
      </c>
      <c r="G240" s="303">
        <v>5</v>
      </c>
      <c r="H240" s="738"/>
      <c r="I240" s="1118"/>
      <c r="J240" s="738"/>
      <c r="K240" s="738"/>
      <c r="L240" s="738"/>
      <c r="M240" s="738"/>
      <c r="N240" s="812"/>
      <c r="O240" s="807"/>
      <c r="P240" s="785"/>
    </row>
    <row r="241" spans="1:16" ht="12.75" customHeight="1" x14ac:dyDescent="0.2">
      <c r="A241" s="713">
        <v>68</v>
      </c>
      <c r="B241" s="1141" t="s">
        <v>338</v>
      </c>
      <c r="C241" s="570" t="s">
        <v>52</v>
      </c>
      <c r="D241" s="1160" t="s">
        <v>284</v>
      </c>
      <c r="E241" s="801">
        <v>2019</v>
      </c>
      <c r="F241" s="1116">
        <v>39009.21</v>
      </c>
      <c r="G241" s="800">
        <v>1</v>
      </c>
      <c r="H241" s="1228">
        <v>3.0000000000000001E-3</v>
      </c>
      <c r="I241" s="818">
        <v>27.965</v>
      </c>
      <c r="J241" s="764"/>
      <c r="K241" s="737"/>
      <c r="L241" s="737"/>
      <c r="M241" s="761">
        <v>1.7000000000000001E-2</v>
      </c>
      <c r="N241" s="1265">
        <v>27.965</v>
      </c>
      <c r="O241" s="866">
        <v>5</v>
      </c>
      <c r="P241" s="979">
        <v>2.7</v>
      </c>
    </row>
    <row r="242" spans="1:16" ht="30.75" customHeight="1" x14ac:dyDescent="0.2">
      <c r="A242" s="714"/>
      <c r="B242" s="1142"/>
      <c r="C242" s="572"/>
      <c r="D242" s="1161"/>
      <c r="E242" s="801"/>
      <c r="F242" s="1116"/>
      <c r="G242" s="800"/>
      <c r="H242" s="1229"/>
      <c r="I242" s="819"/>
      <c r="J242" s="765"/>
      <c r="K242" s="787"/>
      <c r="L242" s="787"/>
      <c r="M242" s="762"/>
      <c r="N242" s="1265"/>
      <c r="O242" s="866"/>
      <c r="P242" s="979"/>
    </row>
    <row r="243" spans="1:16" ht="30.75" customHeight="1" x14ac:dyDescent="0.2">
      <c r="A243" s="714"/>
      <c r="B243" s="1142"/>
      <c r="C243" s="572"/>
      <c r="D243" s="1161"/>
      <c r="E243" s="801"/>
      <c r="F243" s="304">
        <v>4334.3580000000002</v>
      </c>
      <c r="G243" s="312">
        <v>2</v>
      </c>
      <c r="H243" s="1229"/>
      <c r="I243" s="819"/>
      <c r="J243" s="765"/>
      <c r="K243" s="787"/>
      <c r="L243" s="787"/>
      <c r="M243" s="762"/>
      <c r="N243" s="1265"/>
      <c r="O243" s="866"/>
      <c r="P243" s="979"/>
    </row>
    <row r="244" spans="1:16" ht="47.25" customHeight="1" x14ac:dyDescent="0.2">
      <c r="A244" s="714"/>
      <c r="B244" s="1142"/>
      <c r="C244" s="572"/>
      <c r="D244" s="1161"/>
      <c r="E244" s="801"/>
      <c r="F244" s="248">
        <f>F241+F243</f>
        <v>43343.567999999999</v>
      </c>
      <c r="G244" s="249">
        <v>5</v>
      </c>
      <c r="H244" s="1230"/>
      <c r="I244" s="867"/>
      <c r="J244" s="766"/>
      <c r="K244" s="738"/>
      <c r="L244" s="738"/>
      <c r="M244" s="763"/>
      <c r="N244" s="1265"/>
      <c r="O244" s="866"/>
      <c r="P244" s="979"/>
    </row>
    <row r="245" spans="1:16" ht="46.5" customHeight="1" x14ac:dyDescent="0.2">
      <c r="A245" s="714"/>
      <c r="B245" s="1142"/>
      <c r="C245" s="572"/>
      <c r="D245" s="1161"/>
      <c r="E245" s="758">
        <v>2020</v>
      </c>
      <c r="F245" s="305">
        <v>46397.012000000002</v>
      </c>
      <c r="G245" s="308">
        <v>1</v>
      </c>
      <c r="H245" s="761">
        <v>3.0000000000000001E-3</v>
      </c>
      <c r="I245" s="761">
        <v>34</v>
      </c>
      <c r="J245" s="761"/>
      <c r="K245" s="737"/>
      <c r="L245" s="737"/>
      <c r="M245" s="761">
        <v>1.7000000000000001E-2</v>
      </c>
      <c r="N245" s="818">
        <v>34.53</v>
      </c>
      <c r="O245" s="868">
        <v>5</v>
      </c>
      <c r="P245" s="783">
        <v>2.7</v>
      </c>
    </row>
    <row r="246" spans="1:16" ht="32.25" customHeight="1" x14ac:dyDescent="0.2">
      <c r="A246" s="714"/>
      <c r="B246" s="1142"/>
      <c r="C246" s="572"/>
      <c r="D246" s="1161"/>
      <c r="E246" s="759"/>
      <c r="F246" s="816">
        <v>5155.2240000000002</v>
      </c>
      <c r="G246" s="792">
        <v>2</v>
      </c>
      <c r="H246" s="762"/>
      <c r="I246" s="762"/>
      <c r="J246" s="762"/>
      <c r="K246" s="787"/>
      <c r="L246" s="787"/>
      <c r="M246" s="762"/>
      <c r="N246" s="819"/>
      <c r="O246" s="869"/>
      <c r="P246" s="784"/>
    </row>
    <row r="247" spans="1:16" ht="9" customHeight="1" x14ac:dyDescent="0.2">
      <c r="A247" s="714"/>
      <c r="B247" s="1142"/>
      <c r="C247" s="572"/>
      <c r="D247" s="1161"/>
      <c r="E247" s="759"/>
      <c r="F247" s="817"/>
      <c r="G247" s="793"/>
      <c r="H247" s="762"/>
      <c r="I247" s="762"/>
      <c r="J247" s="762"/>
      <c r="K247" s="787"/>
      <c r="L247" s="787"/>
      <c r="M247" s="762"/>
      <c r="N247" s="819"/>
      <c r="O247" s="869"/>
      <c r="P247" s="784"/>
    </row>
    <row r="248" spans="1:16" ht="58.5" customHeight="1" x14ac:dyDescent="0.2">
      <c r="A248" s="715"/>
      <c r="B248" s="1143"/>
      <c r="C248" s="597"/>
      <c r="D248" s="1162"/>
      <c r="E248" s="760"/>
      <c r="F248" s="305">
        <f>F245+F246+F247</f>
        <v>51552.236000000004</v>
      </c>
      <c r="G248" s="308">
        <v>5</v>
      </c>
      <c r="H248" s="763"/>
      <c r="I248" s="763"/>
      <c r="J248" s="763"/>
      <c r="K248" s="738"/>
      <c r="L248" s="738"/>
      <c r="M248" s="763"/>
      <c r="N248" s="867"/>
      <c r="O248" s="870"/>
      <c r="P248" s="785"/>
    </row>
    <row r="249" spans="1:16" ht="37.5" customHeight="1" x14ac:dyDescent="0.2">
      <c r="A249" s="1282"/>
      <c r="B249" s="789" t="s">
        <v>202</v>
      </c>
      <c r="C249" s="1154"/>
      <c r="D249" s="748" t="s">
        <v>344</v>
      </c>
      <c r="E249" s="804">
        <v>2017</v>
      </c>
      <c r="F249" s="353">
        <f>F184</f>
        <v>8314.2559999999994</v>
      </c>
      <c r="G249" s="354">
        <v>1</v>
      </c>
      <c r="H249" s="754">
        <f>H184</f>
        <v>1.9E-3</v>
      </c>
      <c r="I249" s="788">
        <f t="shared" ref="I249:P249" si="21">I184</f>
        <v>18.100000000000001</v>
      </c>
      <c r="J249" s="754"/>
      <c r="K249" s="754"/>
      <c r="L249" s="754"/>
      <c r="M249" s="788">
        <f t="shared" si="21"/>
        <v>1.0999999999999999E-2</v>
      </c>
      <c r="N249" s="786">
        <f t="shared" si="21"/>
        <v>18.100000000000001</v>
      </c>
      <c r="O249" s="1231">
        <f t="shared" si="21"/>
        <v>8</v>
      </c>
      <c r="P249" s="1269">
        <f t="shared" si="21"/>
        <v>3.5</v>
      </c>
    </row>
    <row r="250" spans="1:16" ht="22.5" customHeight="1" x14ac:dyDescent="0.2">
      <c r="A250" s="1283"/>
      <c r="B250" s="790"/>
      <c r="C250" s="1155"/>
      <c r="D250" s="749"/>
      <c r="E250" s="804"/>
      <c r="F250" s="353">
        <f>F185</f>
        <v>923.80600000000004</v>
      </c>
      <c r="G250" s="354">
        <v>2</v>
      </c>
      <c r="H250" s="754"/>
      <c r="I250" s="788"/>
      <c r="J250" s="754"/>
      <c r="K250" s="754"/>
      <c r="L250" s="754"/>
      <c r="M250" s="788"/>
      <c r="N250" s="786"/>
      <c r="O250" s="1231"/>
      <c r="P250" s="1269"/>
    </row>
    <row r="251" spans="1:16" ht="39.75" customHeight="1" x14ac:dyDescent="0.2">
      <c r="A251" s="1283"/>
      <c r="B251" s="790"/>
      <c r="C251" s="1155"/>
      <c r="D251" s="749"/>
      <c r="E251" s="804"/>
      <c r="F251" s="526">
        <f>F250+F249</f>
        <v>9238.0619999999999</v>
      </c>
      <c r="G251" s="527">
        <v>5</v>
      </c>
      <c r="H251" s="754"/>
      <c r="I251" s="788"/>
      <c r="J251" s="754"/>
      <c r="K251" s="754"/>
      <c r="L251" s="754"/>
      <c r="M251" s="788"/>
      <c r="N251" s="786"/>
      <c r="O251" s="1231"/>
      <c r="P251" s="1269"/>
    </row>
    <row r="252" spans="1:16" ht="39.75" customHeight="1" x14ac:dyDescent="0.2">
      <c r="A252" s="1283"/>
      <c r="B252" s="790"/>
      <c r="C252" s="1155"/>
      <c r="D252" s="749"/>
      <c r="E252" s="804">
        <v>2018</v>
      </c>
      <c r="F252" s="353">
        <f>F223+F230</f>
        <v>17708.634999999998</v>
      </c>
      <c r="G252" s="354">
        <v>1</v>
      </c>
      <c r="H252" s="788">
        <f>H192+H223+H230</f>
        <v>6.0000000000000001E-3</v>
      </c>
      <c r="I252" s="788">
        <f>I192+I223+I230</f>
        <v>73.069999999999993</v>
      </c>
      <c r="J252" s="786"/>
      <c r="K252" s="786"/>
      <c r="L252" s="786"/>
      <c r="M252" s="788">
        <f t="shared" ref="M252:P252" si="22">M192+M223+M230</f>
        <v>3.5999999999999997E-2</v>
      </c>
      <c r="N252" s="786">
        <f t="shared" si="22"/>
        <v>73.069999999999993</v>
      </c>
      <c r="O252" s="786"/>
      <c r="P252" s="786">
        <f t="shared" si="22"/>
        <v>9.1000000000000014</v>
      </c>
    </row>
    <row r="253" spans="1:16" ht="39.75" customHeight="1" x14ac:dyDescent="0.2">
      <c r="A253" s="1283"/>
      <c r="B253" s="790"/>
      <c r="C253" s="1155"/>
      <c r="D253" s="749"/>
      <c r="E253" s="804"/>
      <c r="F253" s="353">
        <f>F192</f>
        <v>7745.0889999999999</v>
      </c>
      <c r="G253" s="354" t="s">
        <v>326</v>
      </c>
      <c r="H253" s="788"/>
      <c r="I253" s="788"/>
      <c r="J253" s="786"/>
      <c r="K253" s="786"/>
      <c r="L253" s="786"/>
      <c r="M253" s="788"/>
      <c r="N253" s="786"/>
      <c r="O253" s="786"/>
      <c r="P253" s="786"/>
    </row>
    <row r="254" spans="1:16" ht="40.5" customHeight="1" x14ac:dyDescent="0.2">
      <c r="A254" s="1283"/>
      <c r="B254" s="790"/>
      <c r="C254" s="1155"/>
      <c r="D254" s="749"/>
      <c r="E254" s="804"/>
      <c r="F254" s="353">
        <f>F193</f>
        <v>860.56500000000005</v>
      </c>
      <c r="G254" s="354">
        <v>2</v>
      </c>
      <c r="H254" s="788"/>
      <c r="I254" s="788"/>
      <c r="J254" s="786"/>
      <c r="K254" s="786"/>
      <c r="L254" s="786"/>
      <c r="M254" s="788"/>
      <c r="N254" s="786"/>
      <c r="O254" s="786"/>
      <c r="P254" s="786"/>
    </row>
    <row r="255" spans="1:16" ht="46.5" customHeight="1" x14ac:dyDescent="0.2">
      <c r="A255" s="1283"/>
      <c r="B255" s="790"/>
      <c r="C255" s="1155"/>
      <c r="D255" s="749"/>
      <c r="E255" s="804"/>
      <c r="F255" s="526">
        <f>F252+F253+F254</f>
        <v>26314.288999999997</v>
      </c>
      <c r="G255" s="527">
        <v>5</v>
      </c>
      <c r="H255" s="788"/>
      <c r="I255" s="788"/>
      <c r="J255" s="786"/>
      <c r="K255" s="786"/>
      <c r="L255" s="786"/>
      <c r="M255" s="788"/>
      <c r="N255" s="786"/>
      <c r="O255" s="786"/>
      <c r="P255" s="786"/>
    </row>
    <row r="256" spans="1:16" ht="40.5" customHeight="1" x14ac:dyDescent="0.2">
      <c r="A256" s="1283"/>
      <c r="B256" s="790"/>
      <c r="C256" s="1155"/>
      <c r="D256" s="749"/>
      <c r="E256" s="751">
        <v>2019</v>
      </c>
      <c r="F256" s="353">
        <f>F174+F179+F197+F228+F237+F241</f>
        <v>158387.524</v>
      </c>
      <c r="G256" s="354">
        <v>1</v>
      </c>
      <c r="H256" s="774">
        <f>H174+H179+H187+H195+H197+H204+H207+H209+H213+H218+H228+H237+H239+H241</f>
        <v>3.3000000000000002E-2</v>
      </c>
      <c r="I256" s="774">
        <f>I174+I179+I187+I195+I197+I204+I207+I209+I213+I218+I228+I237+I239+I241</f>
        <v>393.34499999999997</v>
      </c>
      <c r="J256" s="774"/>
      <c r="K256" s="774"/>
      <c r="L256" s="774"/>
      <c r="M256" s="774">
        <f t="shared" ref="M256:N256" si="23">M174+M179+M187+M195+M197+M204+M207+M209+M213+M218+M228+M237+M239+M241</f>
        <v>0.19800000000000001</v>
      </c>
      <c r="N256" s="774">
        <f t="shared" si="23"/>
        <v>393.34499999999997</v>
      </c>
      <c r="O256" s="774"/>
      <c r="P256" s="777">
        <f t="shared" ref="P256" si="24">P174+P179+P187+P195+P197+P204+P207+P209+P213+P218+P228+P237+P239+P241</f>
        <v>54.64</v>
      </c>
    </row>
    <row r="257" spans="1:16" ht="39" customHeight="1" x14ac:dyDescent="0.2">
      <c r="A257" s="1283"/>
      <c r="B257" s="790"/>
      <c r="C257" s="1155"/>
      <c r="D257" s="749"/>
      <c r="E257" s="752"/>
      <c r="F257" s="353">
        <f>F195</f>
        <v>9407.81</v>
      </c>
      <c r="G257" s="354" t="s">
        <v>326</v>
      </c>
      <c r="H257" s="775"/>
      <c r="I257" s="775"/>
      <c r="J257" s="775"/>
      <c r="K257" s="775"/>
      <c r="L257" s="775"/>
      <c r="M257" s="775"/>
      <c r="N257" s="775"/>
      <c r="O257" s="775"/>
      <c r="P257" s="778"/>
    </row>
    <row r="258" spans="1:16" ht="40.5" customHeight="1" x14ac:dyDescent="0.2">
      <c r="A258" s="1283"/>
      <c r="B258" s="790"/>
      <c r="C258" s="1155"/>
      <c r="D258" s="749"/>
      <c r="E258" s="752"/>
      <c r="F258" s="353">
        <f>F202+F205+F243+F214</f>
        <v>14002.737000000001</v>
      </c>
      <c r="G258" s="354">
        <v>2</v>
      </c>
      <c r="H258" s="775"/>
      <c r="I258" s="775"/>
      <c r="J258" s="775"/>
      <c r="K258" s="775"/>
      <c r="L258" s="775"/>
      <c r="M258" s="775"/>
      <c r="N258" s="775"/>
      <c r="O258" s="775"/>
      <c r="P258" s="778"/>
    </row>
    <row r="259" spans="1:16" ht="34.5" customHeight="1" x14ac:dyDescent="0.2">
      <c r="A259" s="1283"/>
      <c r="B259" s="790"/>
      <c r="C259" s="1155"/>
      <c r="D259" s="749"/>
      <c r="E259" s="752"/>
      <c r="F259" s="353">
        <f>F204+F239+F218+F187+F209+F207+F213</f>
        <v>171958.33599999998</v>
      </c>
      <c r="G259" s="354">
        <v>4</v>
      </c>
      <c r="H259" s="775"/>
      <c r="I259" s="775"/>
      <c r="J259" s="775"/>
      <c r="K259" s="775"/>
      <c r="L259" s="775"/>
      <c r="M259" s="775"/>
      <c r="N259" s="775"/>
      <c r="O259" s="775"/>
      <c r="P259" s="778"/>
    </row>
    <row r="260" spans="1:16" ht="30" customHeight="1" x14ac:dyDescent="0.2">
      <c r="A260" s="1283"/>
      <c r="B260" s="790"/>
      <c r="C260" s="1155"/>
      <c r="D260" s="749"/>
      <c r="E260" s="753"/>
      <c r="F260" s="526">
        <f>F256+F257+F258+F259</f>
        <v>353756.40700000001</v>
      </c>
      <c r="G260" s="527">
        <v>5</v>
      </c>
      <c r="H260" s="776"/>
      <c r="I260" s="776"/>
      <c r="J260" s="776"/>
      <c r="K260" s="776"/>
      <c r="L260" s="776"/>
      <c r="M260" s="776"/>
      <c r="N260" s="776"/>
      <c r="O260" s="776"/>
      <c r="P260" s="779"/>
    </row>
    <row r="261" spans="1:16" ht="30" customHeight="1" x14ac:dyDescent="0.2">
      <c r="A261" s="1283"/>
      <c r="B261" s="790"/>
      <c r="C261" s="1155"/>
      <c r="D261" s="749"/>
      <c r="E261" s="751">
        <v>2020</v>
      </c>
      <c r="F261" s="327">
        <f>F245</f>
        <v>46397.012000000002</v>
      </c>
      <c r="G261" s="328">
        <v>1</v>
      </c>
      <c r="H261" s="774">
        <f>H211+H245</f>
        <v>4.0000000000000001E-3</v>
      </c>
      <c r="I261" s="774">
        <f t="shared" ref="I261:P261" si="25">I211+I245</f>
        <v>48.22</v>
      </c>
      <c r="J261" s="777"/>
      <c r="K261" s="777"/>
      <c r="L261" s="777"/>
      <c r="M261" s="774">
        <f t="shared" si="25"/>
        <v>2.4E-2</v>
      </c>
      <c r="N261" s="777">
        <f t="shared" si="25"/>
        <v>48.75</v>
      </c>
      <c r="O261" s="777"/>
      <c r="P261" s="777">
        <f t="shared" si="25"/>
        <v>4.9000000000000004</v>
      </c>
    </row>
    <row r="262" spans="1:16" ht="30" customHeight="1" x14ac:dyDescent="0.2">
      <c r="A262" s="1283"/>
      <c r="B262" s="790"/>
      <c r="C262" s="1155"/>
      <c r="D262" s="749"/>
      <c r="E262" s="752"/>
      <c r="F262" s="327">
        <f>F246</f>
        <v>5155.2240000000002</v>
      </c>
      <c r="G262" s="328">
        <v>2</v>
      </c>
      <c r="H262" s="775"/>
      <c r="I262" s="775"/>
      <c r="J262" s="778"/>
      <c r="K262" s="778"/>
      <c r="L262" s="778"/>
      <c r="M262" s="775"/>
      <c r="N262" s="778"/>
      <c r="O262" s="778"/>
      <c r="P262" s="778"/>
    </row>
    <row r="263" spans="1:16" ht="39.75" customHeight="1" x14ac:dyDescent="0.2">
      <c r="A263" s="1283"/>
      <c r="B263" s="790"/>
      <c r="C263" s="1155"/>
      <c r="D263" s="749"/>
      <c r="E263" s="752"/>
      <c r="F263" s="353">
        <f>F211</f>
        <v>23380</v>
      </c>
      <c r="G263" s="354">
        <v>4</v>
      </c>
      <c r="H263" s="775"/>
      <c r="I263" s="775"/>
      <c r="J263" s="778"/>
      <c r="K263" s="778"/>
      <c r="L263" s="778"/>
      <c r="M263" s="775"/>
      <c r="N263" s="778"/>
      <c r="O263" s="778"/>
      <c r="P263" s="778"/>
    </row>
    <row r="264" spans="1:16" ht="43.5" customHeight="1" x14ac:dyDescent="0.2">
      <c r="A264" s="1283"/>
      <c r="B264" s="790"/>
      <c r="C264" s="1155"/>
      <c r="D264" s="749"/>
      <c r="E264" s="753"/>
      <c r="F264" s="327">
        <f>F261+F262+F263</f>
        <v>74932.236000000004</v>
      </c>
      <c r="G264" s="328">
        <v>5</v>
      </c>
      <c r="H264" s="776"/>
      <c r="I264" s="776"/>
      <c r="J264" s="779"/>
      <c r="K264" s="779"/>
      <c r="L264" s="779"/>
      <c r="M264" s="776"/>
      <c r="N264" s="779"/>
      <c r="O264" s="779"/>
      <c r="P264" s="779"/>
    </row>
    <row r="265" spans="1:16" ht="48" customHeight="1" x14ac:dyDescent="0.2">
      <c r="A265" s="1284"/>
      <c r="B265" s="791"/>
      <c r="C265" s="1156"/>
      <c r="D265" s="750"/>
      <c r="E265" s="368"/>
      <c r="F265" s="526">
        <f>F251+F255+F260+F264</f>
        <v>464240.99400000006</v>
      </c>
      <c r="G265" s="527">
        <v>5</v>
      </c>
      <c r="H265" s="553">
        <f>H249+H252+H256+H261</f>
        <v>4.4900000000000009E-2</v>
      </c>
      <c r="I265" s="553">
        <f>I249+I252+I256+I261</f>
        <v>532.73500000000001</v>
      </c>
      <c r="J265" s="553"/>
      <c r="K265" s="553"/>
      <c r="L265" s="553"/>
      <c r="M265" s="553">
        <f>M249+M252+M256+M261</f>
        <v>0.26900000000000002</v>
      </c>
      <c r="N265" s="553">
        <f>N249+N252+N256+N261</f>
        <v>533.26499999999999</v>
      </c>
      <c r="O265" s="355"/>
      <c r="P265" s="355">
        <f>P249+P252+P256+P261</f>
        <v>72.140000000000015</v>
      </c>
    </row>
    <row r="266" spans="1:16" s="140" customFormat="1" ht="27" customHeight="1" x14ac:dyDescent="0.2">
      <c r="A266" s="745">
        <v>70</v>
      </c>
      <c r="B266" s="562" t="s">
        <v>345</v>
      </c>
      <c r="C266" s="576" t="s">
        <v>346</v>
      </c>
      <c r="D266" s="755" t="s">
        <v>349</v>
      </c>
      <c r="E266" s="705">
        <v>2019</v>
      </c>
      <c r="F266" s="1147">
        <v>14979.3</v>
      </c>
      <c r="G266" s="1001" t="s">
        <v>326</v>
      </c>
      <c r="H266" s="722">
        <v>2E-3</v>
      </c>
      <c r="I266" s="722">
        <v>16.32</v>
      </c>
      <c r="J266" s="734"/>
      <c r="K266" s="734"/>
      <c r="L266" s="722">
        <v>4.2999999999999999E-4</v>
      </c>
      <c r="M266" s="722">
        <v>0.01</v>
      </c>
      <c r="N266" s="961">
        <v>16.32</v>
      </c>
      <c r="O266" s="964">
        <v>10</v>
      </c>
      <c r="P266" s="967">
        <v>6.1</v>
      </c>
    </row>
    <row r="267" spans="1:16" ht="12" customHeight="1" x14ac:dyDescent="0.2">
      <c r="A267" s="746"/>
      <c r="B267" s="563"/>
      <c r="C267" s="577"/>
      <c r="D267" s="756"/>
      <c r="E267" s="705"/>
      <c r="F267" s="1147"/>
      <c r="G267" s="1001"/>
      <c r="H267" s="723"/>
      <c r="I267" s="723"/>
      <c r="J267" s="735"/>
      <c r="K267" s="735"/>
      <c r="L267" s="723"/>
      <c r="M267" s="723"/>
      <c r="N267" s="962"/>
      <c r="O267" s="965"/>
      <c r="P267" s="968"/>
    </row>
    <row r="268" spans="1:16" ht="10.5" hidden="1" customHeight="1" x14ac:dyDescent="0.2">
      <c r="A268" s="746"/>
      <c r="B268" s="563"/>
      <c r="C268" s="577"/>
      <c r="D268" s="756"/>
      <c r="E268" s="705"/>
      <c r="F268" s="1147"/>
      <c r="G268" s="1001"/>
      <c r="H268" s="723"/>
      <c r="I268" s="723"/>
      <c r="J268" s="735"/>
      <c r="K268" s="735"/>
      <c r="L268" s="723"/>
      <c r="M268" s="723"/>
      <c r="N268" s="962"/>
      <c r="O268" s="965"/>
      <c r="P268" s="968"/>
    </row>
    <row r="269" spans="1:16" ht="10.5" hidden="1" customHeight="1" x14ac:dyDescent="0.2">
      <c r="A269" s="746"/>
      <c r="B269" s="563"/>
      <c r="C269" s="577"/>
      <c r="D269" s="756"/>
      <c r="E269" s="705"/>
      <c r="F269" s="1147"/>
      <c r="G269" s="1001"/>
      <c r="H269" s="723"/>
      <c r="I269" s="723"/>
      <c r="J269" s="735"/>
      <c r="K269" s="735"/>
      <c r="L269" s="723"/>
      <c r="M269" s="723"/>
      <c r="N269" s="962"/>
      <c r="O269" s="965"/>
      <c r="P269" s="968"/>
    </row>
    <row r="270" spans="1:16" ht="31.5" customHeight="1" x14ac:dyDescent="0.2">
      <c r="A270" s="746"/>
      <c r="B270" s="563"/>
      <c r="C270" s="577"/>
      <c r="D270" s="756"/>
      <c r="E270" s="705"/>
      <c r="F270" s="405">
        <v>1664.36</v>
      </c>
      <c r="G270" s="402">
        <v>2</v>
      </c>
      <c r="H270" s="723"/>
      <c r="I270" s="723"/>
      <c r="J270" s="735"/>
      <c r="K270" s="735"/>
      <c r="L270" s="723"/>
      <c r="M270" s="723"/>
      <c r="N270" s="962"/>
      <c r="O270" s="965"/>
      <c r="P270" s="968"/>
    </row>
    <row r="271" spans="1:16" ht="39" customHeight="1" x14ac:dyDescent="0.2">
      <c r="A271" s="746"/>
      <c r="B271" s="563"/>
      <c r="C271" s="577"/>
      <c r="D271" s="756"/>
      <c r="E271" s="705"/>
      <c r="F271" s="307">
        <f>F270+F266</f>
        <v>16643.66</v>
      </c>
      <c r="G271" s="318">
        <v>5</v>
      </c>
      <c r="H271" s="724"/>
      <c r="I271" s="724"/>
      <c r="J271" s="736"/>
      <c r="K271" s="736"/>
      <c r="L271" s="724"/>
      <c r="M271" s="724"/>
      <c r="N271" s="963"/>
      <c r="O271" s="966"/>
      <c r="P271" s="968"/>
    </row>
    <row r="272" spans="1:16" ht="36.75" customHeight="1" x14ac:dyDescent="0.2">
      <c r="A272" s="746"/>
      <c r="B272" s="563"/>
      <c r="C272" s="577"/>
      <c r="D272" s="756"/>
      <c r="E272" s="745">
        <v>2020</v>
      </c>
      <c r="F272" s="405">
        <v>29602.518</v>
      </c>
      <c r="G272" s="402" t="s">
        <v>326</v>
      </c>
      <c r="H272" s="722">
        <v>2E-3</v>
      </c>
      <c r="I272" s="722">
        <v>16.32</v>
      </c>
      <c r="J272" s="734"/>
      <c r="K272" s="734"/>
      <c r="L272" s="722">
        <v>4.2999999999999999E-4</v>
      </c>
      <c r="M272" s="722">
        <v>0.01</v>
      </c>
      <c r="N272" s="961">
        <v>16.32</v>
      </c>
      <c r="O272" s="964">
        <v>10</v>
      </c>
      <c r="P272" s="967">
        <v>6.1</v>
      </c>
    </row>
    <row r="273" spans="1:16" ht="36" customHeight="1" x14ac:dyDescent="0.2">
      <c r="A273" s="746"/>
      <c r="B273" s="563"/>
      <c r="C273" s="577"/>
      <c r="D273" s="756"/>
      <c r="E273" s="746"/>
      <c r="F273" s="405">
        <v>3289.1689999999999</v>
      </c>
      <c r="G273" s="402">
        <v>2</v>
      </c>
      <c r="H273" s="723"/>
      <c r="I273" s="723"/>
      <c r="J273" s="735"/>
      <c r="K273" s="735"/>
      <c r="L273" s="723"/>
      <c r="M273" s="723"/>
      <c r="N273" s="962"/>
      <c r="O273" s="965"/>
      <c r="P273" s="968"/>
    </row>
    <row r="274" spans="1:16" ht="51.75" customHeight="1" x14ac:dyDescent="0.2">
      <c r="A274" s="747"/>
      <c r="B274" s="564"/>
      <c r="C274" s="578"/>
      <c r="D274" s="757"/>
      <c r="E274" s="747"/>
      <c r="F274" s="307">
        <f>F272+F273</f>
        <v>32891.686999999998</v>
      </c>
      <c r="G274" s="318">
        <v>5</v>
      </c>
      <c r="H274" s="724"/>
      <c r="I274" s="724"/>
      <c r="J274" s="736"/>
      <c r="K274" s="736"/>
      <c r="L274" s="724"/>
      <c r="M274" s="724"/>
      <c r="N274" s="963"/>
      <c r="O274" s="966"/>
      <c r="P274" s="969"/>
    </row>
    <row r="275" spans="1:16" ht="36" customHeight="1" x14ac:dyDescent="0.2">
      <c r="A275" s="579">
        <v>71</v>
      </c>
      <c r="B275" s="1168" t="s">
        <v>347</v>
      </c>
      <c r="C275" s="716" t="s">
        <v>348</v>
      </c>
      <c r="D275" s="716" t="s">
        <v>349</v>
      </c>
      <c r="E275" s="719">
        <v>2019</v>
      </c>
      <c r="F275" s="405">
        <v>8859.0480000000007</v>
      </c>
      <c r="G275" s="402">
        <v>1</v>
      </c>
      <c r="H275" s="722">
        <v>2E-3</v>
      </c>
      <c r="I275" s="722">
        <v>13.83</v>
      </c>
      <c r="J275" s="734"/>
      <c r="K275" s="734"/>
      <c r="L275" s="722">
        <v>1E-3</v>
      </c>
      <c r="M275" s="722">
        <v>0.01</v>
      </c>
      <c r="N275" s="961">
        <v>13.83</v>
      </c>
      <c r="O275" s="964">
        <v>15</v>
      </c>
      <c r="P275" s="967"/>
    </row>
    <row r="276" spans="1:16" ht="51.75" customHeight="1" x14ac:dyDescent="0.2">
      <c r="A276" s="580"/>
      <c r="B276" s="1169"/>
      <c r="C276" s="717"/>
      <c r="D276" s="717"/>
      <c r="E276" s="720"/>
      <c r="F276" s="405">
        <v>3095.96</v>
      </c>
      <c r="G276" s="402">
        <v>2</v>
      </c>
      <c r="H276" s="723"/>
      <c r="I276" s="723"/>
      <c r="J276" s="735"/>
      <c r="K276" s="735"/>
      <c r="L276" s="723"/>
      <c r="M276" s="723"/>
      <c r="N276" s="962"/>
      <c r="O276" s="965"/>
      <c r="P276" s="968"/>
    </row>
    <row r="277" spans="1:16" ht="51.75" customHeight="1" x14ac:dyDescent="0.2">
      <c r="A277" s="581"/>
      <c r="B277" s="1170"/>
      <c r="C277" s="718"/>
      <c r="D277" s="718"/>
      <c r="E277" s="721"/>
      <c r="F277" s="307">
        <f>F276+F275</f>
        <v>11955.008000000002</v>
      </c>
      <c r="G277" s="318">
        <v>5</v>
      </c>
      <c r="H277" s="724"/>
      <c r="I277" s="724"/>
      <c r="J277" s="736"/>
      <c r="K277" s="736"/>
      <c r="L277" s="724"/>
      <c r="M277" s="724"/>
      <c r="N277" s="963"/>
      <c r="O277" s="966"/>
      <c r="P277" s="969"/>
    </row>
    <row r="278" spans="1:16" ht="39.75" customHeight="1" x14ac:dyDescent="0.2">
      <c r="A278" s="579">
        <v>72</v>
      </c>
      <c r="B278" s="771" t="s">
        <v>398</v>
      </c>
      <c r="C278" s="730" t="s">
        <v>350</v>
      </c>
      <c r="D278" s="730" t="s">
        <v>349</v>
      </c>
      <c r="E278" s="745">
        <v>2019</v>
      </c>
      <c r="F278" s="405">
        <v>4050</v>
      </c>
      <c r="G278" s="402">
        <v>4</v>
      </c>
      <c r="H278" s="722">
        <v>4.0000000000000001E-3</v>
      </c>
      <c r="I278" s="722">
        <v>27.66</v>
      </c>
      <c r="J278" s="734"/>
      <c r="K278" s="734"/>
      <c r="L278" s="722">
        <v>1E-3</v>
      </c>
      <c r="M278" s="722">
        <v>0.02</v>
      </c>
      <c r="N278" s="961">
        <v>27.66</v>
      </c>
      <c r="O278" s="964">
        <v>10</v>
      </c>
      <c r="P278" s="967"/>
    </row>
    <row r="279" spans="1:16" ht="38.25" customHeight="1" x14ac:dyDescent="0.2">
      <c r="A279" s="580"/>
      <c r="B279" s="772"/>
      <c r="C279" s="834"/>
      <c r="D279" s="834"/>
      <c r="E279" s="746"/>
      <c r="F279" s="401">
        <v>450</v>
      </c>
      <c r="G279" s="402">
        <v>2</v>
      </c>
      <c r="H279" s="723"/>
      <c r="I279" s="723"/>
      <c r="J279" s="735"/>
      <c r="K279" s="735"/>
      <c r="L279" s="723"/>
      <c r="M279" s="723"/>
      <c r="N279" s="962"/>
      <c r="O279" s="965"/>
      <c r="P279" s="968"/>
    </row>
    <row r="280" spans="1:16" ht="38.25" customHeight="1" x14ac:dyDescent="0.2">
      <c r="A280" s="581"/>
      <c r="B280" s="773"/>
      <c r="C280" s="731"/>
      <c r="D280" s="731"/>
      <c r="E280" s="747"/>
      <c r="F280" s="380">
        <f>F278+F279</f>
        <v>4500</v>
      </c>
      <c r="G280" s="376">
        <v>5</v>
      </c>
      <c r="H280" s="724"/>
      <c r="I280" s="724"/>
      <c r="J280" s="736"/>
      <c r="K280" s="736"/>
      <c r="L280" s="724"/>
      <c r="M280" s="724"/>
      <c r="N280" s="963"/>
      <c r="O280" s="966"/>
      <c r="P280" s="969"/>
    </row>
    <row r="281" spans="1:16" ht="43.5" customHeight="1" x14ac:dyDescent="0.2">
      <c r="A281" s="579">
        <v>73</v>
      </c>
      <c r="B281" s="771" t="s">
        <v>399</v>
      </c>
      <c r="C281" s="730" t="str">
        <f>'[2]міста(райони)'!C137</f>
        <v>м.Бахмут                           вул. Свободи,1</v>
      </c>
      <c r="D281" s="730" t="str">
        <f>'[2]міста(райони)'!D137</f>
        <v xml:space="preserve">Управління                           культури Бахмутської міської ради </v>
      </c>
      <c r="E281" s="745">
        <v>2019</v>
      </c>
      <c r="F281" s="401">
        <v>1800</v>
      </c>
      <c r="G281" s="402">
        <v>4</v>
      </c>
      <c r="H281" s="983">
        <v>2E-3</v>
      </c>
      <c r="I281" s="983">
        <v>13.83</v>
      </c>
      <c r="J281" s="706"/>
      <c r="K281" s="706"/>
      <c r="L281" s="983">
        <v>1E-3</v>
      </c>
      <c r="M281" s="983">
        <v>0.01</v>
      </c>
      <c r="N281" s="986">
        <v>13.83</v>
      </c>
      <c r="O281" s="989">
        <v>15</v>
      </c>
      <c r="P281" s="992"/>
    </row>
    <row r="282" spans="1:16" ht="28.5" customHeight="1" x14ac:dyDescent="0.2">
      <c r="A282" s="580"/>
      <c r="B282" s="772"/>
      <c r="C282" s="834"/>
      <c r="D282" s="834"/>
      <c r="E282" s="746"/>
      <c r="F282" s="401">
        <v>200</v>
      </c>
      <c r="G282" s="402">
        <v>2</v>
      </c>
      <c r="H282" s="984"/>
      <c r="I282" s="984"/>
      <c r="J282" s="707"/>
      <c r="K282" s="707"/>
      <c r="L282" s="984"/>
      <c r="M282" s="984"/>
      <c r="N282" s="987"/>
      <c r="O282" s="990"/>
      <c r="P282" s="993"/>
    </row>
    <row r="283" spans="1:16" ht="73.5" customHeight="1" x14ac:dyDescent="0.2">
      <c r="A283" s="581"/>
      <c r="B283" s="773"/>
      <c r="C283" s="731"/>
      <c r="D283" s="731"/>
      <c r="E283" s="747"/>
      <c r="F283" s="307">
        <v>2000</v>
      </c>
      <c r="G283" s="318">
        <v>5</v>
      </c>
      <c r="H283" s="985"/>
      <c r="I283" s="985"/>
      <c r="J283" s="708"/>
      <c r="K283" s="708"/>
      <c r="L283" s="985"/>
      <c r="M283" s="985"/>
      <c r="N283" s="988"/>
      <c r="O283" s="991"/>
      <c r="P283" s="994"/>
    </row>
    <row r="284" spans="1:16" ht="26.25" customHeight="1" x14ac:dyDescent="0.2">
      <c r="A284" s="1171"/>
      <c r="B284" s="1285" t="s">
        <v>202</v>
      </c>
      <c r="C284" s="1157"/>
      <c r="D284" s="1171"/>
      <c r="E284" s="1140">
        <v>2019</v>
      </c>
      <c r="F284" s="995">
        <f>F275</f>
        <v>8859.0480000000007</v>
      </c>
      <c r="G284" s="1234">
        <v>1</v>
      </c>
      <c r="H284" s="709">
        <f>H266+H275+H278+H281</f>
        <v>0.01</v>
      </c>
      <c r="I284" s="709">
        <f t="shared" ref="I284:P284" si="26">I266+I275+I278+I281</f>
        <v>71.64</v>
      </c>
      <c r="J284" s="980"/>
      <c r="K284" s="709"/>
      <c r="L284" s="709">
        <f t="shared" si="26"/>
        <v>3.4299999999999999E-3</v>
      </c>
      <c r="M284" s="709">
        <f t="shared" si="26"/>
        <v>0.05</v>
      </c>
      <c r="N284" s="709">
        <f t="shared" si="26"/>
        <v>71.64</v>
      </c>
      <c r="O284" s="709"/>
      <c r="P284" s="709">
        <f t="shared" si="26"/>
        <v>6.1</v>
      </c>
    </row>
    <row r="285" spans="1:16" ht="16.5" customHeight="1" x14ac:dyDescent="0.2">
      <c r="A285" s="1172"/>
      <c r="B285" s="1286"/>
      <c r="C285" s="1158"/>
      <c r="D285" s="1172"/>
      <c r="E285" s="1140"/>
      <c r="F285" s="996"/>
      <c r="G285" s="1235"/>
      <c r="H285" s="709"/>
      <c r="I285" s="709"/>
      <c r="J285" s="709"/>
      <c r="K285" s="709"/>
      <c r="L285" s="709"/>
      <c r="M285" s="709"/>
      <c r="N285" s="709"/>
      <c r="O285" s="709"/>
      <c r="P285" s="709"/>
    </row>
    <row r="286" spans="1:16" ht="27.75" customHeight="1" x14ac:dyDescent="0.2">
      <c r="A286" s="1172"/>
      <c r="B286" s="1286"/>
      <c r="C286" s="1158"/>
      <c r="D286" s="1172"/>
      <c r="E286" s="1140"/>
      <c r="F286" s="453">
        <f>F266</f>
        <v>14979.3</v>
      </c>
      <c r="G286" s="454" t="s">
        <v>326</v>
      </c>
      <c r="H286" s="709"/>
      <c r="I286" s="709"/>
      <c r="J286" s="709"/>
      <c r="K286" s="709"/>
      <c r="L286" s="709"/>
      <c r="M286" s="709"/>
      <c r="N286" s="709"/>
      <c r="O286" s="709"/>
      <c r="P286" s="709"/>
    </row>
    <row r="287" spans="1:16" ht="32.25" customHeight="1" x14ac:dyDescent="0.2">
      <c r="A287" s="1172"/>
      <c r="B287" s="1286"/>
      <c r="C287" s="1158"/>
      <c r="D287" s="1172"/>
      <c r="E287" s="1140"/>
      <c r="F287" s="455">
        <f>F270+F276+F279+F282</f>
        <v>5410.32</v>
      </c>
      <c r="G287" s="456">
        <v>2</v>
      </c>
      <c r="H287" s="709"/>
      <c r="I287" s="709"/>
      <c r="J287" s="709"/>
      <c r="K287" s="709"/>
      <c r="L287" s="709"/>
      <c r="M287" s="709"/>
      <c r="N287" s="709"/>
      <c r="O287" s="709"/>
      <c r="P287" s="709"/>
    </row>
    <row r="288" spans="1:16" ht="32.25" customHeight="1" x14ac:dyDescent="0.2">
      <c r="A288" s="1172"/>
      <c r="B288" s="1286"/>
      <c r="C288" s="1158"/>
      <c r="D288" s="1172"/>
      <c r="E288" s="1140"/>
      <c r="F288" s="455">
        <f>F278+F281</f>
        <v>5850</v>
      </c>
      <c r="G288" s="456">
        <v>4</v>
      </c>
      <c r="H288" s="709"/>
      <c r="I288" s="709"/>
      <c r="J288" s="709"/>
      <c r="K288" s="709"/>
      <c r="L288" s="709"/>
      <c r="M288" s="709"/>
      <c r="N288" s="709"/>
      <c r="O288" s="709"/>
      <c r="P288" s="709"/>
    </row>
    <row r="289" spans="1:16" ht="35.25" customHeight="1" x14ac:dyDescent="0.2">
      <c r="A289" s="1172"/>
      <c r="B289" s="1286"/>
      <c r="C289" s="1158"/>
      <c r="D289" s="1172"/>
      <c r="E289" s="1140"/>
      <c r="F289" s="524">
        <f>F284+F286+F287+F288</f>
        <v>35098.667999999998</v>
      </c>
      <c r="G289" s="525">
        <v>5</v>
      </c>
      <c r="H289" s="709"/>
      <c r="I289" s="709"/>
      <c r="J289" s="709"/>
      <c r="K289" s="709"/>
      <c r="L289" s="709"/>
      <c r="M289" s="709"/>
      <c r="N289" s="709"/>
      <c r="O289" s="709"/>
      <c r="P289" s="709"/>
    </row>
    <row r="290" spans="1:16" ht="35.25" customHeight="1" x14ac:dyDescent="0.2">
      <c r="A290" s="1172"/>
      <c r="B290" s="1286"/>
      <c r="C290" s="1158"/>
      <c r="D290" s="1172"/>
      <c r="E290" s="710">
        <v>2020</v>
      </c>
      <c r="F290" s="995">
        <f>F272</f>
        <v>29602.518</v>
      </c>
      <c r="G290" s="1234" t="s">
        <v>326</v>
      </c>
      <c r="H290" s="1157">
        <f>H272</f>
        <v>2E-3</v>
      </c>
      <c r="I290" s="1157">
        <f t="shared" ref="I290:P290" si="27">I272</f>
        <v>16.32</v>
      </c>
      <c r="J290" s="1157"/>
      <c r="K290" s="1157"/>
      <c r="L290" s="1157">
        <f t="shared" si="27"/>
        <v>4.2999999999999999E-4</v>
      </c>
      <c r="M290" s="1157">
        <f t="shared" si="27"/>
        <v>0.01</v>
      </c>
      <c r="N290" s="1157">
        <f t="shared" si="27"/>
        <v>16.32</v>
      </c>
      <c r="O290" s="1157"/>
      <c r="P290" s="1157">
        <f t="shared" si="27"/>
        <v>6.1</v>
      </c>
    </row>
    <row r="291" spans="1:16" ht="19.5" customHeight="1" x14ac:dyDescent="0.2">
      <c r="A291" s="1172"/>
      <c r="B291" s="1286"/>
      <c r="C291" s="1158"/>
      <c r="D291" s="1172"/>
      <c r="E291" s="711"/>
      <c r="F291" s="996"/>
      <c r="G291" s="1235"/>
      <c r="H291" s="1158"/>
      <c r="I291" s="1158"/>
      <c r="J291" s="1158"/>
      <c r="K291" s="1158"/>
      <c r="L291" s="1158"/>
      <c r="M291" s="1158"/>
      <c r="N291" s="1158"/>
      <c r="O291" s="1158"/>
      <c r="P291" s="1158"/>
    </row>
    <row r="292" spans="1:16" ht="35.25" customHeight="1" x14ac:dyDescent="0.2">
      <c r="A292" s="1172"/>
      <c r="B292" s="1286"/>
      <c r="C292" s="1158"/>
      <c r="D292" s="1172"/>
      <c r="E292" s="711"/>
      <c r="F292" s="995">
        <f>F273</f>
        <v>3289.1689999999999</v>
      </c>
      <c r="G292" s="1234">
        <v>2</v>
      </c>
      <c r="H292" s="1158"/>
      <c r="I292" s="1158"/>
      <c r="J292" s="1158"/>
      <c r="K292" s="1158"/>
      <c r="L292" s="1158"/>
      <c r="M292" s="1158"/>
      <c r="N292" s="1158"/>
      <c r="O292" s="1158"/>
      <c r="P292" s="1158"/>
    </row>
    <row r="293" spans="1:16" ht="16.5" customHeight="1" x14ac:dyDescent="0.2">
      <c r="A293" s="1172"/>
      <c r="B293" s="1286"/>
      <c r="C293" s="1158"/>
      <c r="D293" s="1172"/>
      <c r="E293" s="711"/>
      <c r="F293" s="996"/>
      <c r="G293" s="1235"/>
      <c r="H293" s="1158"/>
      <c r="I293" s="1158"/>
      <c r="J293" s="1158"/>
      <c r="K293" s="1158"/>
      <c r="L293" s="1158"/>
      <c r="M293" s="1158"/>
      <c r="N293" s="1158"/>
      <c r="O293" s="1158"/>
      <c r="P293" s="1158"/>
    </row>
    <row r="294" spans="1:16" ht="35.25" customHeight="1" x14ac:dyDescent="0.2">
      <c r="A294" s="1172"/>
      <c r="B294" s="1286"/>
      <c r="C294" s="1158"/>
      <c r="D294" s="1172"/>
      <c r="E294" s="712"/>
      <c r="F294" s="457">
        <f>F290+F292</f>
        <v>32891.686999999998</v>
      </c>
      <c r="G294" s="458">
        <v>5</v>
      </c>
      <c r="H294" s="1159"/>
      <c r="I294" s="1159"/>
      <c r="J294" s="1159"/>
      <c r="K294" s="1159"/>
      <c r="L294" s="1159"/>
      <c r="M294" s="1159"/>
      <c r="N294" s="1159"/>
      <c r="O294" s="1159"/>
      <c r="P294" s="1159"/>
    </row>
    <row r="295" spans="1:16" ht="53.25" customHeight="1" x14ac:dyDescent="0.2">
      <c r="A295" s="1173"/>
      <c r="B295" s="1287"/>
      <c r="C295" s="1159"/>
      <c r="D295" s="1173"/>
      <c r="E295" s="459"/>
      <c r="F295" s="524">
        <f>F289+F294</f>
        <v>67990.354999999996</v>
      </c>
      <c r="G295" s="525">
        <v>5</v>
      </c>
      <c r="H295" s="551">
        <f>H284+H290</f>
        <v>1.2E-2</v>
      </c>
      <c r="I295" s="551">
        <f t="shared" ref="I295:P295" si="28">I284+I290</f>
        <v>87.960000000000008</v>
      </c>
      <c r="J295" s="551"/>
      <c r="K295" s="551"/>
      <c r="L295" s="551">
        <f t="shared" si="28"/>
        <v>3.8599999999999997E-3</v>
      </c>
      <c r="M295" s="551">
        <f t="shared" si="28"/>
        <v>6.0000000000000005E-2</v>
      </c>
      <c r="N295" s="551">
        <f t="shared" si="28"/>
        <v>87.960000000000008</v>
      </c>
      <c r="O295" s="460"/>
      <c r="P295" s="461">
        <f t="shared" si="28"/>
        <v>12.2</v>
      </c>
    </row>
    <row r="296" spans="1:16" ht="48.75" customHeight="1" x14ac:dyDescent="0.2">
      <c r="A296" s="745">
        <v>74</v>
      </c>
      <c r="B296" s="889" t="s">
        <v>117</v>
      </c>
      <c r="C296" s="600" t="s">
        <v>401</v>
      </c>
      <c r="D296" s="755" t="s">
        <v>400</v>
      </c>
      <c r="E296" s="579">
        <v>2018</v>
      </c>
      <c r="F296" s="405">
        <v>2232.9580000000001</v>
      </c>
      <c r="G296" s="402" t="s">
        <v>326</v>
      </c>
      <c r="H296" s="1225">
        <v>1.5E-3</v>
      </c>
      <c r="I296" s="859">
        <v>3.05</v>
      </c>
      <c r="J296" s="745"/>
      <c r="K296" s="745"/>
      <c r="L296" s="1196"/>
      <c r="M296" s="1198">
        <v>8.8999999999999999E-3</v>
      </c>
      <c r="N296" s="1236">
        <v>3.05</v>
      </c>
      <c r="O296" s="745"/>
      <c r="P296" s="921">
        <v>1.1000000000000001</v>
      </c>
    </row>
    <row r="297" spans="1:16" ht="48.75" customHeight="1" x14ac:dyDescent="0.2">
      <c r="A297" s="747"/>
      <c r="B297" s="891"/>
      <c r="C297" s="602"/>
      <c r="D297" s="757"/>
      <c r="E297" s="581"/>
      <c r="F297" s="257">
        <f>F296</f>
        <v>2232.9580000000001</v>
      </c>
      <c r="G297" s="374">
        <v>5</v>
      </c>
      <c r="H297" s="1226"/>
      <c r="I297" s="860"/>
      <c r="J297" s="747"/>
      <c r="K297" s="747"/>
      <c r="L297" s="1197"/>
      <c r="M297" s="1199"/>
      <c r="N297" s="1237"/>
      <c r="O297" s="747"/>
      <c r="P297" s="923"/>
    </row>
    <row r="298" spans="1:16" ht="12.75" customHeight="1" x14ac:dyDescent="0.2">
      <c r="A298" s="745">
        <v>75</v>
      </c>
      <c r="B298" s="889" t="s">
        <v>117</v>
      </c>
      <c r="C298" s="600" t="s">
        <v>402</v>
      </c>
      <c r="D298" s="755" t="s">
        <v>400</v>
      </c>
      <c r="E298" s="579">
        <v>2018</v>
      </c>
      <c r="F298" s="1185">
        <v>2371.3589999999999</v>
      </c>
      <c r="G298" s="1188">
        <v>1</v>
      </c>
      <c r="H298" s="1225">
        <v>8.9999999999999998E-4</v>
      </c>
      <c r="I298" s="859">
        <v>0.18</v>
      </c>
      <c r="J298" s="745"/>
      <c r="K298" s="745"/>
      <c r="L298" s="1196"/>
      <c r="M298" s="1198">
        <v>5.1000000000000004E-3</v>
      </c>
      <c r="N298" s="1236">
        <v>0.18</v>
      </c>
      <c r="O298" s="745"/>
      <c r="P298" s="921">
        <v>1.1000000000000001</v>
      </c>
    </row>
    <row r="299" spans="1:16" ht="12.75" customHeight="1" x14ac:dyDescent="0.2">
      <c r="A299" s="746"/>
      <c r="B299" s="890"/>
      <c r="C299" s="601"/>
      <c r="D299" s="756"/>
      <c r="E299" s="580"/>
      <c r="F299" s="1186"/>
      <c r="G299" s="1189"/>
      <c r="H299" s="1262"/>
      <c r="I299" s="960"/>
      <c r="J299" s="746"/>
      <c r="K299" s="746"/>
      <c r="L299" s="1266"/>
      <c r="M299" s="1267"/>
      <c r="N299" s="1268"/>
      <c r="O299" s="746"/>
      <c r="P299" s="922"/>
    </row>
    <row r="300" spans="1:16" ht="24" customHeight="1" x14ac:dyDescent="0.2">
      <c r="A300" s="746"/>
      <c r="B300" s="890"/>
      <c r="C300" s="601"/>
      <c r="D300" s="756"/>
      <c r="E300" s="580"/>
      <c r="F300" s="1187"/>
      <c r="G300" s="1190"/>
      <c r="H300" s="1262"/>
      <c r="I300" s="960"/>
      <c r="J300" s="746"/>
      <c r="K300" s="746"/>
      <c r="L300" s="1266"/>
      <c r="M300" s="1267"/>
      <c r="N300" s="1268"/>
      <c r="O300" s="746"/>
      <c r="P300" s="922"/>
    </row>
    <row r="301" spans="1:16" ht="39" customHeight="1" x14ac:dyDescent="0.2">
      <c r="A301" s="746"/>
      <c r="B301" s="890"/>
      <c r="C301" s="601"/>
      <c r="D301" s="756"/>
      <c r="E301" s="580"/>
      <c r="F301" s="914">
        <v>1016.296</v>
      </c>
      <c r="G301" s="886">
        <v>2</v>
      </c>
      <c r="H301" s="1262"/>
      <c r="I301" s="960"/>
      <c r="J301" s="746"/>
      <c r="K301" s="746"/>
      <c r="L301" s="1266"/>
      <c r="M301" s="1267"/>
      <c r="N301" s="1268"/>
      <c r="O301" s="746"/>
      <c r="P301" s="922"/>
    </row>
    <row r="302" spans="1:16" ht="10.5" customHeight="1" x14ac:dyDescent="0.2">
      <c r="A302" s="746"/>
      <c r="B302" s="890"/>
      <c r="C302" s="601"/>
      <c r="D302" s="756"/>
      <c r="E302" s="580"/>
      <c r="F302" s="915"/>
      <c r="G302" s="888"/>
      <c r="H302" s="1262"/>
      <c r="I302" s="960"/>
      <c r="J302" s="746"/>
      <c r="K302" s="746"/>
      <c r="L302" s="1266"/>
      <c r="M302" s="1267"/>
      <c r="N302" s="1268"/>
      <c r="O302" s="746"/>
      <c r="P302" s="922"/>
    </row>
    <row r="303" spans="1:16" ht="3" hidden="1" customHeight="1" x14ac:dyDescent="0.2">
      <c r="A303" s="746"/>
      <c r="B303" s="890"/>
      <c r="C303" s="601"/>
      <c r="D303" s="756"/>
      <c r="E303" s="580"/>
      <c r="F303" s="400"/>
      <c r="G303" s="373"/>
      <c r="H303" s="1262"/>
      <c r="I303" s="960"/>
      <c r="J303" s="746"/>
      <c r="K303" s="746"/>
      <c r="L303" s="1266"/>
      <c r="M303" s="1267"/>
      <c r="N303" s="1268"/>
      <c r="O303" s="746"/>
      <c r="P303" s="922"/>
    </row>
    <row r="304" spans="1:16" ht="34.5" customHeight="1" x14ac:dyDescent="0.2">
      <c r="A304" s="747"/>
      <c r="B304" s="891"/>
      <c r="C304" s="602"/>
      <c r="D304" s="757"/>
      <c r="E304" s="581"/>
      <c r="F304" s="400">
        <f>F298+F301</f>
        <v>3387.6549999999997</v>
      </c>
      <c r="G304" s="373">
        <v>5</v>
      </c>
      <c r="H304" s="1226"/>
      <c r="I304" s="860"/>
      <c r="J304" s="747"/>
      <c r="K304" s="747"/>
      <c r="L304" s="1197"/>
      <c r="M304" s="1199"/>
      <c r="N304" s="1237"/>
      <c r="O304" s="747"/>
      <c r="P304" s="923"/>
    </row>
    <row r="305" spans="1:16" ht="44.25" customHeight="1" x14ac:dyDescent="0.2">
      <c r="A305" s="579">
        <v>76</v>
      </c>
      <c r="B305" s="1163" t="s">
        <v>117</v>
      </c>
      <c r="C305" s="568" t="s">
        <v>404</v>
      </c>
      <c r="D305" s="1160" t="s">
        <v>400</v>
      </c>
      <c r="E305" s="1065">
        <v>2019</v>
      </c>
      <c r="F305" s="441">
        <v>109.7</v>
      </c>
      <c r="G305" s="403">
        <v>2</v>
      </c>
      <c r="H305" s="1026">
        <v>2.7E-2</v>
      </c>
      <c r="I305" s="1026">
        <v>1.4999999999999999E-2</v>
      </c>
      <c r="J305" s="719"/>
      <c r="K305" s="1193"/>
      <c r="L305" s="1026">
        <v>0.08</v>
      </c>
      <c r="M305" s="1029">
        <v>7.4000000000000003E-3</v>
      </c>
      <c r="N305" s="1032">
        <v>1.4999999999999999E-2</v>
      </c>
      <c r="O305" s="719"/>
      <c r="P305" s="1023">
        <v>1.1000000000000001</v>
      </c>
    </row>
    <row r="306" spans="1:16" ht="48" customHeight="1" x14ac:dyDescent="0.2">
      <c r="A306" s="580"/>
      <c r="B306" s="1164"/>
      <c r="C306" s="569"/>
      <c r="D306" s="1161"/>
      <c r="E306" s="1270"/>
      <c r="F306" s="441">
        <v>987</v>
      </c>
      <c r="G306" s="403">
        <v>4</v>
      </c>
      <c r="H306" s="1027"/>
      <c r="I306" s="1027"/>
      <c r="J306" s="720"/>
      <c r="K306" s="1194"/>
      <c r="L306" s="1027"/>
      <c r="M306" s="1030"/>
      <c r="N306" s="1033"/>
      <c r="O306" s="720"/>
      <c r="P306" s="1024"/>
    </row>
    <row r="307" spans="1:16" ht="48.75" customHeight="1" x14ac:dyDescent="0.2">
      <c r="A307" s="581"/>
      <c r="B307" s="1165"/>
      <c r="C307" s="603"/>
      <c r="D307" s="1162"/>
      <c r="E307" s="1271"/>
      <c r="F307" s="400">
        <f>F305+F306</f>
        <v>1096.7</v>
      </c>
      <c r="G307" s="276">
        <v>5</v>
      </c>
      <c r="H307" s="1028"/>
      <c r="I307" s="1028"/>
      <c r="J307" s="721"/>
      <c r="K307" s="1195"/>
      <c r="L307" s="1028"/>
      <c r="M307" s="1031"/>
      <c r="N307" s="1034"/>
      <c r="O307" s="721"/>
      <c r="P307" s="1025"/>
    </row>
    <row r="308" spans="1:16" ht="48.75" customHeight="1" x14ac:dyDescent="0.2">
      <c r="A308" s="579">
        <v>77</v>
      </c>
      <c r="B308" s="889" t="s">
        <v>405</v>
      </c>
      <c r="C308" s="600" t="s">
        <v>403</v>
      </c>
      <c r="D308" s="755" t="s">
        <v>400</v>
      </c>
      <c r="E308" s="579">
        <v>2019</v>
      </c>
      <c r="F308" s="400">
        <v>5768.12</v>
      </c>
      <c r="G308" s="411">
        <v>1</v>
      </c>
      <c r="H308" s="1216">
        <v>5.0999999999999997E-2</v>
      </c>
      <c r="I308" s="1216">
        <v>3.5</v>
      </c>
      <c r="J308" s="745"/>
      <c r="K308" s="1259"/>
      <c r="L308" s="1216">
        <v>0.14799999999999999</v>
      </c>
      <c r="M308" s="1219">
        <v>1.7000000000000001E-2</v>
      </c>
      <c r="N308" s="1222">
        <v>3.5</v>
      </c>
      <c r="O308" s="745"/>
      <c r="P308" s="921">
        <v>1.3</v>
      </c>
    </row>
    <row r="309" spans="1:16" ht="48.75" customHeight="1" x14ac:dyDescent="0.2">
      <c r="A309" s="580"/>
      <c r="B309" s="890"/>
      <c r="C309" s="601"/>
      <c r="D309" s="756"/>
      <c r="E309" s="580"/>
      <c r="F309" s="400">
        <v>640.9</v>
      </c>
      <c r="G309" s="411">
        <v>2</v>
      </c>
      <c r="H309" s="1217"/>
      <c r="I309" s="1217"/>
      <c r="J309" s="746"/>
      <c r="K309" s="1260"/>
      <c r="L309" s="1217"/>
      <c r="M309" s="1220"/>
      <c r="N309" s="1223"/>
      <c r="O309" s="746"/>
      <c r="P309" s="922"/>
    </row>
    <row r="310" spans="1:16" ht="48.75" customHeight="1" x14ac:dyDescent="0.2">
      <c r="A310" s="581"/>
      <c r="B310" s="891"/>
      <c r="C310" s="602"/>
      <c r="D310" s="757"/>
      <c r="E310" s="581"/>
      <c r="F310" s="400">
        <f>F308+F309</f>
        <v>6409.0199999999995</v>
      </c>
      <c r="G310" s="411">
        <v>5</v>
      </c>
      <c r="H310" s="1218"/>
      <c r="I310" s="1218"/>
      <c r="J310" s="747"/>
      <c r="K310" s="1261"/>
      <c r="L310" s="1218"/>
      <c r="M310" s="1221"/>
      <c r="N310" s="1224"/>
      <c r="O310" s="747"/>
      <c r="P310" s="923"/>
    </row>
    <row r="311" spans="1:16" ht="33" customHeight="1" x14ac:dyDescent="0.2">
      <c r="A311" s="789"/>
      <c r="B311" s="1288" t="s">
        <v>202</v>
      </c>
      <c r="C311" s="789"/>
      <c r="D311" s="789"/>
      <c r="E311" s="789">
        <v>2018</v>
      </c>
      <c r="F311" s="407">
        <f>F298</f>
        <v>2371.3589999999999</v>
      </c>
      <c r="G311" s="385">
        <v>1</v>
      </c>
      <c r="H311" s="1124">
        <f>H296+H298</f>
        <v>2.4000000000000002E-3</v>
      </c>
      <c r="I311" s="1124">
        <f t="shared" ref="I311:P311" si="29">I296+I298</f>
        <v>3.23</v>
      </c>
      <c r="J311" s="1124"/>
      <c r="K311" s="1124"/>
      <c r="L311" s="1124"/>
      <c r="M311" s="1124">
        <f t="shared" si="29"/>
        <v>1.4E-2</v>
      </c>
      <c r="N311" s="1109">
        <f t="shared" si="29"/>
        <v>3.23</v>
      </c>
      <c r="O311" s="1124"/>
      <c r="P311" s="917">
        <f t="shared" si="29"/>
        <v>2.2000000000000002</v>
      </c>
    </row>
    <row r="312" spans="1:16" ht="33" customHeight="1" x14ac:dyDescent="0.2">
      <c r="A312" s="790"/>
      <c r="B312" s="1289"/>
      <c r="C312" s="790"/>
      <c r="D312" s="790"/>
      <c r="E312" s="790"/>
      <c r="F312" s="407">
        <f>F296</f>
        <v>2232.9580000000001</v>
      </c>
      <c r="G312" s="385" t="s">
        <v>326</v>
      </c>
      <c r="H312" s="1125"/>
      <c r="I312" s="1125"/>
      <c r="J312" s="1125"/>
      <c r="K312" s="1125"/>
      <c r="L312" s="1125"/>
      <c r="M312" s="1125"/>
      <c r="N312" s="1041"/>
      <c r="O312" s="1125"/>
      <c r="P312" s="918"/>
    </row>
    <row r="313" spans="1:16" ht="15" customHeight="1" x14ac:dyDescent="0.2">
      <c r="A313" s="790"/>
      <c r="B313" s="1289"/>
      <c r="C313" s="790"/>
      <c r="D313" s="790"/>
      <c r="E313" s="790"/>
      <c r="F313" s="1232">
        <f>F301</f>
        <v>1016.296</v>
      </c>
      <c r="G313" s="1174">
        <v>2</v>
      </c>
      <c r="H313" s="1125"/>
      <c r="I313" s="1125"/>
      <c r="J313" s="1125"/>
      <c r="K313" s="1125"/>
      <c r="L313" s="1125"/>
      <c r="M313" s="1125"/>
      <c r="N313" s="1041"/>
      <c r="O313" s="1125"/>
      <c r="P313" s="918"/>
    </row>
    <row r="314" spans="1:16" ht="13.5" customHeight="1" x14ac:dyDescent="0.2">
      <c r="A314" s="790"/>
      <c r="B314" s="1289"/>
      <c r="C314" s="790"/>
      <c r="D314" s="790"/>
      <c r="E314" s="790"/>
      <c r="F314" s="1232"/>
      <c r="G314" s="1174"/>
      <c r="H314" s="1125"/>
      <c r="I314" s="1125"/>
      <c r="J314" s="1125"/>
      <c r="K314" s="1125"/>
      <c r="L314" s="1125"/>
      <c r="M314" s="1125"/>
      <c r="N314" s="1041"/>
      <c r="O314" s="1125"/>
      <c r="P314" s="918"/>
    </row>
    <row r="315" spans="1:16" ht="13.5" customHeight="1" x14ac:dyDescent="0.2">
      <c r="A315" s="790"/>
      <c r="B315" s="1289"/>
      <c r="C315" s="790"/>
      <c r="D315" s="790"/>
      <c r="E315" s="790"/>
      <c r="F315" s="1232"/>
      <c r="G315" s="1174"/>
      <c r="H315" s="1125"/>
      <c r="I315" s="1125"/>
      <c r="J315" s="1125"/>
      <c r="K315" s="1125"/>
      <c r="L315" s="1125"/>
      <c r="M315" s="1125"/>
      <c r="N315" s="1041"/>
      <c r="O315" s="1125"/>
      <c r="P315" s="918"/>
    </row>
    <row r="316" spans="1:16" ht="9.75" customHeight="1" x14ac:dyDescent="0.2">
      <c r="A316" s="790"/>
      <c r="B316" s="1289"/>
      <c r="C316" s="790"/>
      <c r="D316" s="790"/>
      <c r="E316" s="790"/>
      <c r="F316" s="1232"/>
      <c r="G316" s="1174"/>
      <c r="H316" s="1125"/>
      <c r="I316" s="1125"/>
      <c r="J316" s="1125"/>
      <c r="K316" s="1125"/>
      <c r="L316" s="1125"/>
      <c r="M316" s="1125"/>
      <c r="N316" s="1041"/>
      <c r="O316" s="1125"/>
      <c r="P316" s="918"/>
    </row>
    <row r="317" spans="1:16" ht="33" hidden="1" customHeight="1" x14ac:dyDescent="0.2">
      <c r="A317" s="790"/>
      <c r="B317" s="1289"/>
      <c r="C317" s="790"/>
      <c r="D317" s="790"/>
      <c r="E317" s="790"/>
      <c r="F317" s="1232"/>
      <c r="G317" s="1174"/>
      <c r="H317" s="1125"/>
      <c r="I317" s="1125"/>
      <c r="J317" s="1125"/>
      <c r="K317" s="1125"/>
      <c r="L317" s="1125"/>
      <c r="M317" s="1125"/>
      <c r="N317" s="1041"/>
      <c r="O317" s="1125"/>
      <c r="P317" s="918"/>
    </row>
    <row r="318" spans="1:16" ht="1.5" hidden="1" customHeight="1" x14ac:dyDescent="0.2">
      <c r="A318" s="790"/>
      <c r="B318" s="1289"/>
      <c r="C318" s="790"/>
      <c r="D318" s="790"/>
      <c r="E318" s="790"/>
      <c r="F318" s="1232"/>
      <c r="G318" s="1174"/>
      <c r="H318" s="1125"/>
      <c r="I318" s="1125"/>
      <c r="J318" s="1125"/>
      <c r="K318" s="1125"/>
      <c r="L318" s="1125"/>
      <c r="M318" s="1125"/>
      <c r="N318" s="1041"/>
      <c r="O318" s="1125"/>
      <c r="P318" s="918"/>
    </row>
    <row r="319" spans="1:16" ht="8.25" hidden="1" customHeight="1" x14ac:dyDescent="0.2">
      <c r="A319" s="790"/>
      <c r="B319" s="1289"/>
      <c r="C319" s="790"/>
      <c r="D319" s="790"/>
      <c r="E319" s="790"/>
      <c r="F319" s="1232"/>
      <c r="G319" s="1174"/>
      <c r="H319" s="1125"/>
      <c r="I319" s="1125"/>
      <c r="J319" s="1125"/>
      <c r="K319" s="1125"/>
      <c r="L319" s="1125"/>
      <c r="M319" s="1125"/>
      <c r="N319" s="1041"/>
      <c r="O319" s="1125"/>
      <c r="P319" s="918"/>
    </row>
    <row r="320" spans="1:16" ht="6" hidden="1" customHeight="1" x14ac:dyDescent="0.2">
      <c r="A320" s="790"/>
      <c r="B320" s="1289"/>
      <c r="C320" s="790"/>
      <c r="D320" s="790"/>
      <c r="E320" s="790"/>
      <c r="F320" s="1232"/>
      <c r="G320" s="1174"/>
      <c r="H320" s="1125"/>
      <c r="I320" s="1125"/>
      <c r="J320" s="1125"/>
      <c r="K320" s="1125"/>
      <c r="L320" s="1125"/>
      <c r="M320" s="1125"/>
      <c r="N320" s="1041"/>
      <c r="O320" s="1125"/>
      <c r="P320" s="918"/>
    </row>
    <row r="321" spans="1:16" ht="29.25" customHeight="1" x14ac:dyDescent="0.2">
      <c r="A321" s="790"/>
      <c r="B321" s="1289"/>
      <c r="C321" s="790"/>
      <c r="D321" s="790"/>
      <c r="E321" s="791"/>
      <c r="F321" s="522">
        <f>F311+F312+F313</f>
        <v>5620.6130000000003</v>
      </c>
      <c r="G321" s="523">
        <v>5</v>
      </c>
      <c r="H321" s="1126"/>
      <c r="I321" s="1126"/>
      <c r="J321" s="1126"/>
      <c r="K321" s="1126"/>
      <c r="L321" s="1126"/>
      <c r="M321" s="1126"/>
      <c r="N321" s="1042"/>
      <c r="O321" s="1126"/>
      <c r="P321" s="919"/>
    </row>
    <row r="322" spans="1:16" ht="29.25" customHeight="1" x14ac:dyDescent="0.2">
      <c r="A322" s="790"/>
      <c r="B322" s="1289"/>
      <c r="C322" s="790"/>
      <c r="D322" s="790"/>
      <c r="E322" s="415"/>
      <c r="F322" s="407">
        <f>F308</f>
        <v>5768.12</v>
      </c>
      <c r="G322" s="425">
        <v>1</v>
      </c>
      <c r="H322" s="418"/>
      <c r="I322" s="418"/>
      <c r="J322" s="418"/>
      <c r="K322" s="418"/>
      <c r="L322" s="418"/>
      <c r="M322" s="418"/>
      <c r="N322" s="418"/>
      <c r="O322" s="418"/>
      <c r="P322" s="426"/>
    </row>
    <row r="323" spans="1:16" ht="40.5" customHeight="1" x14ac:dyDescent="0.2">
      <c r="A323" s="790"/>
      <c r="B323" s="1289"/>
      <c r="C323" s="790"/>
      <c r="D323" s="790"/>
      <c r="E323" s="790">
        <v>2019</v>
      </c>
      <c r="F323" s="407">
        <f>F305+F309</f>
        <v>750.6</v>
      </c>
      <c r="G323" s="425">
        <v>2</v>
      </c>
      <c r="H323" s="1041">
        <f>H305+H308</f>
        <v>7.8E-2</v>
      </c>
      <c r="I323" s="1041">
        <f>I305+I308</f>
        <v>3.5150000000000001</v>
      </c>
      <c r="J323" s="1041"/>
      <c r="K323" s="1041"/>
      <c r="L323" s="1041">
        <f>L305+L308</f>
        <v>0.22799999999999998</v>
      </c>
      <c r="M323" s="1041">
        <f>M305+M308</f>
        <v>2.4400000000000002E-2</v>
      </c>
      <c r="N323" s="1041">
        <f>N305+N308</f>
        <v>3.5150000000000001</v>
      </c>
      <c r="O323" s="1041"/>
      <c r="P323" s="918">
        <f>P305+P308</f>
        <v>2.4000000000000004</v>
      </c>
    </row>
    <row r="324" spans="1:16" ht="40.5" customHeight="1" x14ac:dyDescent="0.2">
      <c r="A324" s="790"/>
      <c r="B324" s="1289"/>
      <c r="C324" s="790"/>
      <c r="D324" s="790"/>
      <c r="E324" s="790"/>
      <c r="F324" s="407">
        <f>F306</f>
        <v>987</v>
      </c>
      <c r="G324" s="385">
        <v>4</v>
      </c>
      <c r="H324" s="1041"/>
      <c r="I324" s="1041"/>
      <c r="J324" s="1041"/>
      <c r="K324" s="1041"/>
      <c r="L324" s="1041"/>
      <c r="M324" s="1041"/>
      <c r="N324" s="1041"/>
      <c r="O324" s="1041"/>
      <c r="P324" s="918"/>
    </row>
    <row r="325" spans="1:16" ht="45" customHeight="1" x14ac:dyDescent="0.2">
      <c r="A325" s="790"/>
      <c r="B325" s="1289"/>
      <c r="C325" s="790"/>
      <c r="D325" s="790"/>
      <c r="E325" s="791"/>
      <c r="F325" s="345">
        <f>F322+F323+F324</f>
        <v>7505.72</v>
      </c>
      <c r="G325" s="326">
        <v>5</v>
      </c>
      <c r="H325" s="1042"/>
      <c r="I325" s="1042"/>
      <c r="J325" s="1042"/>
      <c r="K325" s="1042"/>
      <c r="L325" s="1042"/>
      <c r="M325" s="1042"/>
      <c r="N325" s="1042"/>
      <c r="O325" s="1042"/>
      <c r="P325" s="919"/>
    </row>
    <row r="326" spans="1:16" ht="60.75" customHeight="1" x14ac:dyDescent="0.2">
      <c r="A326" s="791"/>
      <c r="B326" s="1290"/>
      <c r="C326" s="791"/>
      <c r="D326" s="791"/>
      <c r="E326" s="366"/>
      <c r="F326" s="522">
        <f>F321+F325</f>
        <v>13126.333000000001</v>
      </c>
      <c r="G326" s="523">
        <v>5</v>
      </c>
      <c r="H326" s="556">
        <f>H311+H323</f>
        <v>8.0399999999999999E-2</v>
      </c>
      <c r="I326" s="556">
        <f t="shared" ref="I326:P326" si="30">I311+I323</f>
        <v>6.7450000000000001</v>
      </c>
      <c r="J326" s="556"/>
      <c r="K326" s="556"/>
      <c r="L326" s="556">
        <f t="shared" si="30"/>
        <v>0.22799999999999998</v>
      </c>
      <c r="M326" s="556">
        <f t="shared" si="30"/>
        <v>3.8400000000000004E-2</v>
      </c>
      <c r="N326" s="556">
        <f t="shared" si="30"/>
        <v>6.7450000000000001</v>
      </c>
      <c r="O326" s="554"/>
      <c r="P326" s="555">
        <f t="shared" si="30"/>
        <v>4.6000000000000005</v>
      </c>
    </row>
    <row r="327" spans="1:16" ht="51.75" customHeight="1" x14ac:dyDescent="0.2">
      <c r="A327" s="579">
        <v>78</v>
      </c>
      <c r="B327" s="576" t="s">
        <v>264</v>
      </c>
      <c r="C327" s="576" t="s">
        <v>285</v>
      </c>
      <c r="D327" s="732" t="s">
        <v>423</v>
      </c>
      <c r="E327" s="579">
        <v>2017</v>
      </c>
      <c r="F327" s="1233">
        <v>11</v>
      </c>
      <c r="G327" s="1215">
        <v>2</v>
      </c>
      <c r="H327" s="579">
        <v>4.0000000000000001E-3</v>
      </c>
      <c r="I327" s="579">
        <v>24.4</v>
      </c>
      <c r="J327" s="579"/>
      <c r="K327" s="579"/>
      <c r="L327" s="579">
        <v>1.4E-2</v>
      </c>
      <c r="M327" s="579"/>
      <c r="N327" s="1035">
        <v>24.4</v>
      </c>
      <c r="O327" s="579"/>
      <c r="P327" s="1212">
        <v>12.8</v>
      </c>
    </row>
    <row r="328" spans="1:16" ht="25.5" hidden="1" customHeight="1" x14ac:dyDescent="0.2">
      <c r="A328" s="580"/>
      <c r="B328" s="577"/>
      <c r="C328" s="577"/>
      <c r="D328" s="767"/>
      <c r="E328" s="580"/>
      <c r="F328" s="1233"/>
      <c r="G328" s="1215"/>
      <c r="H328" s="580"/>
      <c r="I328" s="580"/>
      <c r="J328" s="580"/>
      <c r="K328" s="580"/>
      <c r="L328" s="580"/>
      <c r="M328" s="580"/>
      <c r="N328" s="1036"/>
      <c r="O328" s="580"/>
      <c r="P328" s="1213"/>
    </row>
    <row r="329" spans="1:16" ht="25.5" customHeight="1" x14ac:dyDescent="0.2">
      <c r="A329" s="581"/>
      <c r="B329" s="578"/>
      <c r="C329" s="578"/>
      <c r="D329" s="733"/>
      <c r="E329" s="581"/>
      <c r="F329" s="317">
        <v>11</v>
      </c>
      <c r="G329" s="285">
        <v>5</v>
      </c>
      <c r="H329" s="581"/>
      <c r="I329" s="581"/>
      <c r="J329" s="581"/>
      <c r="K329" s="581"/>
      <c r="L329" s="581"/>
      <c r="M329" s="581"/>
      <c r="N329" s="1037"/>
      <c r="O329" s="581"/>
      <c r="P329" s="1214"/>
    </row>
    <row r="330" spans="1:16" ht="43.5" customHeight="1" x14ac:dyDescent="0.2">
      <c r="A330" s="745">
        <v>79</v>
      </c>
      <c r="B330" s="562" t="s">
        <v>352</v>
      </c>
      <c r="C330" s="576" t="s">
        <v>290</v>
      </c>
      <c r="D330" s="755" t="s">
        <v>409</v>
      </c>
      <c r="E330" s="579">
        <v>2018</v>
      </c>
      <c r="F330" s="427">
        <v>11479.88</v>
      </c>
      <c r="G330" s="427">
        <v>1</v>
      </c>
      <c r="H330" s="579">
        <v>2E-3</v>
      </c>
      <c r="I330" s="579">
        <v>29.62</v>
      </c>
      <c r="J330" s="579"/>
      <c r="K330" s="579"/>
      <c r="L330" s="579">
        <v>1E-3</v>
      </c>
      <c r="M330" s="579">
        <v>1.4E-2</v>
      </c>
      <c r="N330" s="1035">
        <v>29.62</v>
      </c>
      <c r="O330" s="579"/>
      <c r="P330" s="1212">
        <v>1.7</v>
      </c>
    </row>
    <row r="331" spans="1:16" ht="23.25" customHeight="1" x14ac:dyDescent="0.2">
      <c r="A331" s="746"/>
      <c r="B331" s="563"/>
      <c r="C331" s="577"/>
      <c r="D331" s="756"/>
      <c r="E331" s="580"/>
      <c r="F331" s="1215">
        <v>1275.54</v>
      </c>
      <c r="G331" s="1215">
        <v>2</v>
      </c>
      <c r="H331" s="580"/>
      <c r="I331" s="580"/>
      <c r="J331" s="580"/>
      <c r="K331" s="580"/>
      <c r="L331" s="580"/>
      <c r="M331" s="580"/>
      <c r="N331" s="1036"/>
      <c r="O331" s="580"/>
      <c r="P331" s="1213"/>
    </row>
    <row r="332" spans="1:16" ht="16.5" customHeight="1" x14ac:dyDescent="0.2">
      <c r="A332" s="746"/>
      <c r="B332" s="563"/>
      <c r="C332" s="577"/>
      <c r="D332" s="756"/>
      <c r="E332" s="580"/>
      <c r="F332" s="1215"/>
      <c r="G332" s="1215"/>
      <c r="H332" s="580"/>
      <c r="I332" s="580"/>
      <c r="J332" s="580"/>
      <c r="K332" s="580"/>
      <c r="L332" s="580"/>
      <c r="M332" s="580"/>
      <c r="N332" s="1036"/>
      <c r="O332" s="580"/>
      <c r="P332" s="1213"/>
    </row>
    <row r="333" spans="1:16" ht="21.75" hidden="1" customHeight="1" x14ac:dyDescent="0.2">
      <c r="A333" s="746"/>
      <c r="B333" s="563"/>
      <c r="C333" s="577"/>
      <c r="D333" s="756"/>
      <c r="E333" s="580"/>
      <c r="F333" s="319"/>
      <c r="G333" s="319"/>
      <c r="H333" s="580"/>
      <c r="I333" s="580"/>
      <c r="J333" s="580"/>
      <c r="K333" s="580"/>
      <c r="L333" s="580"/>
      <c r="M333" s="580"/>
      <c r="N333" s="1036"/>
      <c r="O333" s="580"/>
      <c r="P333" s="1213"/>
    </row>
    <row r="334" spans="1:16" ht="47.25" customHeight="1" x14ac:dyDescent="0.2">
      <c r="A334" s="746"/>
      <c r="B334" s="563"/>
      <c r="C334" s="577"/>
      <c r="D334" s="756"/>
      <c r="E334" s="581"/>
      <c r="F334" s="285">
        <f>F330+F331</f>
        <v>12755.419999999998</v>
      </c>
      <c r="G334" s="285">
        <v>5</v>
      </c>
      <c r="H334" s="581"/>
      <c r="I334" s="581"/>
      <c r="J334" s="581"/>
      <c r="K334" s="581"/>
      <c r="L334" s="581"/>
      <c r="M334" s="581"/>
      <c r="N334" s="1037"/>
      <c r="O334" s="581"/>
      <c r="P334" s="1214"/>
    </row>
    <row r="335" spans="1:16" ht="37.5" customHeight="1" x14ac:dyDescent="0.2">
      <c r="A335" s="746"/>
      <c r="B335" s="563"/>
      <c r="C335" s="577"/>
      <c r="D335" s="756"/>
      <c r="E335" s="579">
        <v>2019</v>
      </c>
      <c r="F335" s="403">
        <v>44040.05</v>
      </c>
      <c r="G335" s="403">
        <v>1</v>
      </c>
      <c r="H335" s="579">
        <v>1.7999999999999999E-2</v>
      </c>
      <c r="I335" s="579">
        <v>217.37</v>
      </c>
      <c r="J335" s="579"/>
      <c r="K335" s="579"/>
      <c r="L335" s="579"/>
      <c r="M335" s="579">
        <v>0.107</v>
      </c>
      <c r="N335" s="1035">
        <v>217.37</v>
      </c>
      <c r="O335" s="579"/>
      <c r="P335" s="1212">
        <v>1.7</v>
      </c>
    </row>
    <row r="336" spans="1:16" ht="42.75" customHeight="1" x14ac:dyDescent="0.2">
      <c r="A336" s="746"/>
      <c r="B336" s="563"/>
      <c r="C336" s="577"/>
      <c r="D336" s="756"/>
      <c r="E336" s="580"/>
      <c r="F336" s="403">
        <v>4893.3900000000003</v>
      </c>
      <c r="G336" s="403">
        <v>2</v>
      </c>
      <c r="H336" s="580"/>
      <c r="I336" s="580"/>
      <c r="J336" s="580"/>
      <c r="K336" s="580"/>
      <c r="L336" s="580"/>
      <c r="M336" s="580"/>
      <c r="N336" s="1036"/>
      <c r="O336" s="580"/>
      <c r="P336" s="1213"/>
    </row>
    <row r="337" spans="1:16" ht="37.5" customHeight="1" x14ac:dyDescent="0.2">
      <c r="A337" s="747"/>
      <c r="B337" s="564"/>
      <c r="C337" s="578"/>
      <c r="D337" s="757"/>
      <c r="E337" s="581"/>
      <c r="F337" s="285">
        <f>F335+F336</f>
        <v>48933.440000000002</v>
      </c>
      <c r="G337" s="285">
        <v>5</v>
      </c>
      <c r="H337" s="581"/>
      <c r="I337" s="581"/>
      <c r="J337" s="581"/>
      <c r="K337" s="581"/>
      <c r="L337" s="581"/>
      <c r="M337" s="581"/>
      <c r="N337" s="1037"/>
      <c r="O337" s="581"/>
      <c r="P337" s="1214"/>
    </row>
    <row r="338" spans="1:16" ht="29.25" customHeight="1" x14ac:dyDescent="0.2">
      <c r="A338" s="579">
        <v>80</v>
      </c>
      <c r="B338" s="562" t="s">
        <v>353</v>
      </c>
      <c r="C338" s="576" t="s">
        <v>295</v>
      </c>
      <c r="D338" s="755" t="s">
        <v>409</v>
      </c>
      <c r="E338" s="579">
        <v>2019</v>
      </c>
      <c r="F338" s="1166">
        <v>57736.341999999997</v>
      </c>
      <c r="G338" s="886">
        <v>1</v>
      </c>
      <c r="H338" s="579">
        <v>1.7999999999999999E-2</v>
      </c>
      <c r="I338" s="579">
        <v>217.37</v>
      </c>
      <c r="J338" s="579"/>
      <c r="K338" s="579"/>
      <c r="L338" s="579"/>
      <c r="M338" s="579">
        <v>0.107</v>
      </c>
      <c r="N338" s="1035">
        <v>217.37</v>
      </c>
      <c r="O338" s="579"/>
      <c r="P338" s="1212">
        <v>4.4000000000000004</v>
      </c>
    </row>
    <row r="339" spans="1:16" ht="16.5" customHeight="1" x14ac:dyDescent="0.2">
      <c r="A339" s="580"/>
      <c r="B339" s="563"/>
      <c r="C339" s="577"/>
      <c r="D339" s="756"/>
      <c r="E339" s="580"/>
      <c r="F339" s="1167"/>
      <c r="G339" s="887"/>
      <c r="H339" s="580"/>
      <c r="I339" s="580"/>
      <c r="J339" s="580"/>
      <c r="K339" s="580"/>
      <c r="L339" s="580"/>
      <c r="M339" s="580"/>
      <c r="N339" s="1036"/>
      <c r="O339" s="580"/>
      <c r="P339" s="1213"/>
    </row>
    <row r="340" spans="1:16" ht="15" customHeight="1" x14ac:dyDescent="0.2">
      <c r="A340" s="580"/>
      <c r="B340" s="563"/>
      <c r="C340" s="577"/>
      <c r="D340" s="756"/>
      <c r="E340" s="580"/>
      <c r="F340" s="1167"/>
      <c r="G340" s="887"/>
      <c r="H340" s="580"/>
      <c r="I340" s="580"/>
      <c r="J340" s="580"/>
      <c r="K340" s="580"/>
      <c r="L340" s="580"/>
      <c r="M340" s="580"/>
      <c r="N340" s="1036"/>
      <c r="O340" s="580"/>
      <c r="P340" s="1213"/>
    </row>
    <row r="341" spans="1:16" ht="0.75" customHeight="1" x14ac:dyDescent="0.2">
      <c r="A341" s="580"/>
      <c r="B341" s="563"/>
      <c r="C341" s="577"/>
      <c r="D341" s="756"/>
      <c r="E341" s="580"/>
      <c r="F341" s="1167"/>
      <c r="G341" s="887"/>
      <c r="H341" s="580"/>
      <c r="I341" s="580"/>
      <c r="J341" s="580"/>
      <c r="K341" s="580"/>
      <c r="L341" s="580"/>
      <c r="M341" s="580"/>
      <c r="N341" s="1036"/>
      <c r="O341" s="580"/>
      <c r="P341" s="1213"/>
    </row>
    <row r="342" spans="1:16" ht="57" customHeight="1" x14ac:dyDescent="0.2">
      <c r="A342" s="581"/>
      <c r="B342" s="564"/>
      <c r="C342" s="578"/>
      <c r="D342" s="757"/>
      <c r="E342" s="581"/>
      <c r="F342" s="377">
        <f>F338</f>
        <v>57736.341999999997</v>
      </c>
      <c r="G342" s="373">
        <v>5</v>
      </c>
      <c r="H342" s="581"/>
      <c r="I342" s="581"/>
      <c r="J342" s="581"/>
      <c r="K342" s="581"/>
      <c r="L342" s="581"/>
      <c r="M342" s="581"/>
      <c r="N342" s="1037"/>
      <c r="O342" s="581"/>
      <c r="P342" s="1214"/>
    </row>
    <row r="343" spans="1:16" ht="32.25" customHeight="1" x14ac:dyDescent="0.2">
      <c r="A343" s="1154"/>
      <c r="B343" s="1151" t="s">
        <v>202</v>
      </c>
      <c r="C343" s="1154"/>
      <c r="D343" s="1154"/>
      <c r="E343" s="1238">
        <v>2017</v>
      </c>
      <c r="F343" s="1244">
        <f>F327</f>
        <v>11</v>
      </c>
      <c r="G343" s="1241">
        <v>2</v>
      </c>
      <c r="H343" s="871">
        <f>H327</f>
        <v>4.0000000000000001E-3</v>
      </c>
      <c r="I343" s="871">
        <f t="shared" ref="I343:P343" si="31">I327</f>
        <v>24.4</v>
      </c>
      <c r="J343" s="871"/>
      <c r="K343" s="871"/>
      <c r="L343" s="871">
        <f t="shared" si="31"/>
        <v>1.4E-2</v>
      </c>
      <c r="M343" s="871">
        <f t="shared" si="31"/>
        <v>0</v>
      </c>
      <c r="N343" s="871">
        <f t="shared" si="31"/>
        <v>24.4</v>
      </c>
      <c r="O343" s="871"/>
      <c r="P343" s="871">
        <f t="shared" si="31"/>
        <v>12.8</v>
      </c>
    </row>
    <row r="344" spans="1:16" ht="3.75" customHeight="1" x14ac:dyDescent="0.2">
      <c r="A344" s="1155"/>
      <c r="B344" s="1152"/>
      <c r="C344" s="1155"/>
      <c r="D344" s="1155"/>
      <c r="E344" s="1239"/>
      <c r="F344" s="1245"/>
      <c r="G344" s="1242"/>
      <c r="H344" s="872"/>
      <c r="I344" s="872"/>
      <c r="J344" s="872"/>
      <c r="K344" s="872"/>
      <c r="L344" s="872"/>
      <c r="M344" s="872"/>
      <c r="N344" s="872"/>
      <c r="O344" s="872"/>
      <c r="P344" s="872"/>
    </row>
    <row r="345" spans="1:16" ht="6" hidden="1" customHeight="1" x14ac:dyDescent="0.2">
      <c r="A345" s="1155"/>
      <c r="B345" s="1152"/>
      <c r="C345" s="1155"/>
      <c r="D345" s="1155"/>
      <c r="E345" s="1239"/>
      <c r="F345" s="1245"/>
      <c r="G345" s="1242"/>
      <c r="H345" s="872"/>
      <c r="I345" s="872"/>
      <c r="J345" s="872"/>
      <c r="K345" s="872"/>
      <c r="L345" s="872"/>
      <c r="M345" s="872"/>
      <c r="N345" s="872"/>
      <c r="O345" s="872"/>
      <c r="P345" s="872"/>
    </row>
    <row r="346" spans="1:16" ht="22.5" customHeight="1" x14ac:dyDescent="0.2">
      <c r="A346" s="1155"/>
      <c r="B346" s="1152"/>
      <c r="C346" s="1155"/>
      <c r="D346" s="1155"/>
      <c r="E346" s="1239"/>
      <c r="F346" s="1245"/>
      <c r="G346" s="1242"/>
      <c r="H346" s="872"/>
      <c r="I346" s="872"/>
      <c r="J346" s="872"/>
      <c r="K346" s="872"/>
      <c r="L346" s="872"/>
      <c r="M346" s="872"/>
      <c r="N346" s="872"/>
      <c r="O346" s="872"/>
      <c r="P346" s="872"/>
    </row>
    <row r="347" spans="1:16" ht="11.25" customHeight="1" x14ac:dyDescent="0.2">
      <c r="A347" s="1155"/>
      <c r="B347" s="1152"/>
      <c r="C347" s="1155"/>
      <c r="D347" s="1155"/>
      <c r="E347" s="1239"/>
      <c r="F347" s="1245"/>
      <c r="G347" s="1242"/>
      <c r="H347" s="872"/>
      <c r="I347" s="872"/>
      <c r="J347" s="872"/>
      <c r="K347" s="872"/>
      <c r="L347" s="872"/>
      <c r="M347" s="872"/>
      <c r="N347" s="872"/>
      <c r="O347" s="872"/>
      <c r="P347" s="872"/>
    </row>
    <row r="348" spans="1:16" ht="8.25" customHeight="1" x14ac:dyDescent="0.2">
      <c r="A348" s="1155"/>
      <c r="B348" s="1152"/>
      <c r="C348" s="1155"/>
      <c r="D348" s="1155"/>
      <c r="E348" s="1239"/>
      <c r="F348" s="1246"/>
      <c r="G348" s="1243"/>
      <c r="H348" s="872"/>
      <c r="I348" s="872"/>
      <c r="J348" s="872"/>
      <c r="K348" s="872"/>
      <c r="L348" s="872"/>
      <c r="M348" s="872"/>
      <c r="N348" s="872"/>
      <c r="O348" s="872"/>
      <c r="P348" s="872"/>
    </row>
    <row r="349" spans="1:16" ht="39.75" customHeight="1" x14ac:dyDescent="0.3">
      <c r="A349" s="1155"/>
      <c r="B349" s="1152"/>
      <c r="C349" s="1155"/>
      <c r="D349" s="1155"/>
      <c r="E349" s="1240"/>
      <c r="F349" s="545">
        <f>F343</f>
        <v>11</v>
      </c>
      <c r="G349" s="546">
        <v>5</v>
      </c>
      <c r="H349" s="873"/>
      <c r="I349" s="873"/>
      <c r="J349" s="873"/>
      <c r="K349" s="873"/>
      <c r="L349" s="873"/>
      <c r="M349" s="873"/>
      <c r="N349" s="873"/>
      <c r="O349" s="873"/>
      <c r="P349" s="873"/>
    </row>
    <row r="350" spans="1:16" ht="30" customHeight="1" x14ac:dyDescent="0.2">
      <c r="A350" s="1155"/>
      <c r="B350" s="1152"/>
      <c r="C350" s="1155"/>
      <c r="D350" s="1155"/>
      <c r="E350" s="789">
        <v>2018</v>
      </c>
      <c r="F350" s="384">
        <f>F330</f>
        <v>11479.88</v>
      </c>
      <c r="G350" s="1174">
        <v>1</v>
      </c>
      <c r="H350" s="871">
        <f>H330</f>
        <v>2E-3</v>
      </c>
      <c r="I350" s="871">
        <f t="shared" ref="I350:P350" si="32">I330</f>
        <v>29.62</v>
      </c>
      <c r="J350" s="871"/>
      <c r="K350" s="871"/>
      <c r="L350" s="871">
        <f t="shared" si="32"/>
        <v>1E-3</v>
      </c>
      <c r="M350" s="871">
        <f t="shared" si="32"/>
        <v>1.4E-2</v>
      </c>
      <c r="N350" s="871">
        <f t="shared" si="32"/>
        <v>29.62</v>
      </c>
      <c r="O350" s="871"/>
      <c r="P350" s="871">
        <f t="shared" si="32"/>
        <v>1.7</v>
      </c>
    </row>
    <row r="351" spans="1:16" ht="26.25" hidden="1" customHeight="1" x14ac:dyDescent="0.2">
      <c r="A351" s="1155"/>
      <c r="B351" s="1152"/>
      <c r="C351" s="1155"/>
      <c r="D351" s="1155"/>
      <c r="E351" s="790"/>
      <c r="F351" s="384"/>
      <c r="G351" s="1174"/>
      <c r="H351" s="872"/>
      <c r="I351" s="872"/>
      <c r="J351" s="872"/>
      <c r="K351" s="872"/>
      <c r="L351" s="872"/>
      <c r="M351" s="872"/>
      <c r="N351" s="872"/>
      <c r="O351" s="872"/>
      <c r="P351" s="872"/>
    </row>
    <row r="352" spans="1:16" ht="30.75" hidden="1" customHeight="1" x14ac:dyDescent="0.2">
      <c r="A352" s="1155"/>
      <c r="B352" s="1152"/>
      <c r="C352" s="1155"/>
      <c r="D352" s="1155"/>
      <c r="E352" s="790"/>
      <c r="F352" s="384"/>
      <c r="G352" s="1174"/>
      <c r="H352" s="872"/>
      <c r="I352" s="872"/>
      <c r="J352" s="872"/>
      <c r="K352" s="872"/>
      <c r="L352" s="872"/>
      <c r="M352" s="872"/>
      <c r="N352" s="872"/>
      <c r="O352" s="872"/>
      <c r="P352" s="872"/>
    </row>
    <row r="353" spans="1:16" ht="41.25" hidden="1" customHeight="1" x14ac:dyDescent="0.2">
      <c r="A353" s="1155"/>
      <c r="B353" s="1152"/>
      <c r="C353" s="1155"/>
      <c r="D353" s="1155"/>
      <c r="E353" s="790"/>
      <c r="F353" s="384"/>
      <c r="G353" s="1174"/>
      <c r="H353" s="872"/>
      <c r="I353" s="872"/>
      <c r="J353" s="872"/>
      <c r="K353" s="872"/>
      <c r="L353" s="872"/>
      <c r="M353" s="872"/>
      <c r="N353" s="872"/>
      <c r="O353" s="872"/>
      <c r="P353" s="872"/>
    </row>
    <row r="354" spans="1:16" ht="39" customHeight="1" x14ac:dyDescent="0.2">
      <c r="A354" s="1155"/>
      <c r="B354" s="1152"/>
      <c r="C354" s="1155"/>
      <c r="D354" s="1155"/>
      <c r="E354" s="790"/>
      <c r="F354" s="384">
        <f>F331</f>
        <v>1275.54</v>
      </c>
      <c r="G354" s="385">
        <v>2</v>
      </c>
      <c r="H354" s="872"/>
      <c r="I354" s="872"/>
      <c r="J354" s="872"/>
      <c r="K354" s="872"/>
      <c r="L354" s="872"/>
      <c r="M354" s="872"/>
      <c r="N354" s="872"/>
      <c r="O354" s="872"/>
      <c r="P354" s="872"/>
    </row>
    <row r="355" spans="1:16" ht="37.5" customHeight="1" x14ac:dyDescent="0.2">
      <c r="A355" s="1155"/>
      <c r="B355" s="1152"/>
      <c r="C355" s="1155"/>
      <c r="D355" s="1155"/>
      <c r="E355" s="791"/>
      <c r="F355" s="520">
        <f>F350+F354</f>
        <v>12755.419999999998</v>
      </c>
      <c r="G355" s="521">
        <v>5</v>
      </c>
      <c r="H355" s="873"/>
      <c r="I355" s="873"/>
      <c r="J355" s="873"/>
      <c r="K355" s="873"/>
      <c r="L355" s="873"/>
      <c r="M355" s="873"/>
      <c r="N355" s="873"/>
      <c r="O355" s="873"/>
      <c r="P355" s="873"/>
    </row>
    <row r="356" spans="1:16" ht="37.5" customHeight="1" x14ac:dyDescent="0.2">
      <c r="A356" s="1155"/>
      <c r="B356" s="1152"/>
      <c r="C356" s="1155"/>
      <c r="D356" s="1155"/>
      <c r="E356" s="789">
        <v>2019</v>
      </c>
      <c r="F356" s="384">
        <f>F335+F338</f>
        <v>101776.39199999999</v>
      </c>
      <c r="G356" s="385">
        <v>1</v>
      </c>
      <c r="H356" s="871">
        <f t="shared" ref="H356:P356" si="33">H335+H338</f>
        <v>3.5999999999999997E-2</v>
      </c>
      <c r="I356" s="871">
        <f t="shared" si="33"/>
        <v>434.74</v>
      </c>
      <c r="J356" s="871"/>
      <c r="K356" s="871"/>
      <c r="L356" s="908">
        <f t="shared" si="33"/>
        <v>0</v>
      </c>
      <c r="M356" s="871">
        <f t="shared" si="33"/>
        <v>0.214</v>
      </c>
      <c r="N356" s="871">
        <f t="shared" si="33"/>
        <v>434.74</v>
      </c>
      <c r="O356" s="871"/>
      <c r="P356" s="871">
        <f t="shared" si="33"/>
        <v>6.1000000000000005</v>
      </c>
    </row>
    <row r="357" spans="1:16" ht="37.5" customHeight="1" x14ac:dyDescent="0.2">
      <c r="A357" s="1155"/>
      <c r="B357" s="1152"/>
      <c r="C357" s="1155"/>
      <c r="D357" s="1155"/>
      <c r="E357" s="790"/>
      <c r="F357" s="384">
        <f>F336</f>
        <v>4893.3900000000003</v>
      </c>
      <c r="G357" s="385">
        <v>2</v>
      </c>
      <c r="H357" s="872"/>
      <c r="I357" s="872"/>
      <c r="J357" s="872"/>
      <c r="K357" s="872"/>
      <c r="L357" s="909"/>
      <c r="M357" s="872"/>
      <c r="N357" s="872"/>
      <c r="O357" s="872"/>
      <c r="P357" s="872"/>
    </row>
    <row r="358" spans="1:16" ht="37.5" customHeight="1" x14ac:dyDescent="0.2">
      <c r="A358" s="1155"/>
      <c r="B358" s="1152"/>
      <c r="C358" s="1155"/>
      <c r="D358" s="1155"/>
      <c r="E358" s="791"/>
      <c r="F358" s="520">
        <f>F356+F357</f>
        <v>106669.78199999999</v>
      </c>
      <c r="G358" s="521">
        <v>5</v>
      </c>
      <c r="H358" s="873"/>
      <c r="I358" s="873"/>
      <c r="J358" s="873"/>
      <c r="K358" s="873"/>
      <c r="L358" s="910"/>
      <c r="M358" s="873"/>
      <c r="N358" s="873"/>
      <c r="O358" s="873"/>
      <c r="P358" s="873"/>
    </row>
    <row r="359" spans="1:16" ht="62.25" customHeight="1" x14ac:dyDescent="0.2">
      <c r="A359" s="1156"/>
      <c r="B359" s="1153"/>
      <c r="C359" s="1156"/>
      <c r="D359" s="1156"/>
      <c r="E359" s="364"/>
      <c r="F359" s="518">
        <f>F349+F355+F358</f>
        <v>119436.20199999999</v>
      </c>
      <c r="G359" s="519">
        <v>5</v>
      </c>
      <c r="H359" s="348">
        <f>H343+H350+H356</f>
        <v>4.1999999999999996E-2</v>
      </c>
      <c r="I359" s="348">
        <f t="shared" ref="I359:P359" si="34">I343+I350+I356</f>
        <v>488.76</v>
      </c>
      <c r="J359" s="348"/>
      <c r="K359" s="348"/>
      <c r="L359" s="348">
        <f t="shared" si="34"/>
        <v>1.4999999999999999E-2</v>
      </c>
      <c r="M359" s="348">
        <f t="shared" si="34"/>
        <v>0.22800000000000001</v>
      </c>
      <c r="N359" s="348">
        <f t="shared" si="34"/>
        <v>488.76</v>
      </c>
      <c r="O359" s="348"/>
      <c r="P359" s="348">
        <f t="shared" si="34"/>
        <v>20.6</v>
      </c>
    </row>
    <row r="360" spans="1:16" ht="62.25" customHeight="1" x14ac:dyDescent="0.2">
      <c r="A360" s="745">
        <v>81</v>
      </c>
      <c r="B360" s="771" t="s">
        <v>354</v>
      </c>
      <c r="C360" s="730" t="s">
        <v>355</v>
      </c>
      <c r="D360" s="730" t="s">
        <v>355</v>
      </c>
      <c r="E360" s="482">
        <v>2017</v>
      </c>
      <c r="F360" s="483">
        <v>124.15</v>
      </c>
      <c r="G360" s="484">
        <v>2</v>
      </c>
      <c r="H360" s="485"/>
      <c r="I360" s="485"/>
      <c r="J360" s="485"/>
      <c r="K360" s="485"/>
      <c r="L360" s="485"/>
      <c r="M360" s="485"/>
      <c r="N360" s="485"/>
      <c r="O360" s="485"/>
      <c r="P360" s="485"/>
    </row>
    <row r="361" spans="1:16" ht="51" customHeight="1" x14ac:dyDescent="0.2">
      <c r="A361" s="746"/>
      <c r="B361" s="772"/>
      <c r="C361" s="834"/>
      <c r="D361" s="834"/>
      <c r="E361" s="745">
        <v>2018</v>
      </c>
      <c r="F361" s="404">
        <v>166</v>
      </c>
      <c r="G361" s="402" t="s">
        <v>326</v>
      </c>
      <c r="H361" s="983"/>
      <c r="I361" s="983"/>
      <c r="J361" s="983"/>
      <c r="K361" s="983"/>
      <c r="L361" s="983"/>
      <c r="M361" s="983"/>
      <c r="N361" s="983"/>
      <c r="O361" s="983"/>
      <c r="P361" s="983">
        <v>2607.5</v>
      </c>
    </row>
    <row r="362" spans="1:16" ht="46.5" customHeight="1" x14ac:dyDescent="0.2">
      <c r="A362" s="746"/>
      <c r="B362" s="772"/>
      <c r="C362" s="834"/>
      <c r="D362" s="834"/>
      <c r="E362" s="747"/>
      <c r="F362" s="404">
        <v>166</v>
      </c>
      <c r="G362" s="402">
        <v>2</v>
      </c>
      <c r="H362" s="985"/>
      <c r="I362" s="985"/>
      <c r="J362" s="985"/>
      <c r="K362" s="985"/>
      <c r="L362" s="985"/>
      <c r="M362" s="985"/>
      <c r="N362" s="985"/>
      <c r="O362" s="985"/>
      <c r="P362" s="985"/>
    </row>
    <row r="363" spans="1:16" ht="46.5" customHeight="1" x14ac:dyDescent="0.2">
      <c r="A363" s="746"/>
      <c r="B363" s="772"/>
      <c r="C363" s="834"/>
      <c r="D363" s="834"/>
      <c r="E363" s="745">
        <v>2019</v>
      </c>
      <c r="F363" s="401">
        <v>380</v>
      </c>
      <c r="G363" s="402" t="s">
        <v>326</v>
      </c>
      <c r="H363" s="983"/>
      <c r="I363" s="983"/>
      <c r="J363" s="983"/>
      <c r="K363" s="983"/>
      <c r="L363" s="983"/>
      <c r="M363" s="983"/>
      <c r="N363" s="983"/>
      <c r="O363" s="983"/>
      <c r="P363" s="983">
        <v>2607.5</v>
      </c>
    </row>
    <row r="364" spans="1:16" s="140" customFormat="1" ht="50.25" customHeight="1" x14ac:dyDescent="0.2">
      <c r="A364" s="747"/>
      <c r="B364" s="773"/>
      <c r="C364" s="731"/>
      <c r="D364" s="731"/>
      <c r="E364" s="747"/>
      <c r="F364" s="401">
        <v>380</v>
      </c>
      <c r="G364" s="402">
        <v>2</v>
      </c>
      <c r="H364" s="985"/>
      <c r="I364" s="985"/>
      <c r="J364" s="985"/>
      <c r="K364" s="985"/>
      <c r="L364" s="985"/>
      <c r="M364" s="985"/>
      <c r="N364" s="985"/>
      <c r="O364" s="985"/>
      <c r="P364" s="985"/>
    </row>
    <row r="365" spans="1:16" ht="155.25" customHeight="1" x14ac:dyDescent="0.2">
      <c r="A365" s="287">
        <v>82</v>
      </c>
      <c r="B365" s="291" t="s">
        <v>356</v>
      </c>
      <c r="C365" s="290" t="s">
        <v>357</v>
      </c>
      <c r="D365" s="290" t="s">
        <v>358</v>
      </c>
      <c r="E365" s="346">
        <v>2019</v>
      </c>
      <c r="F365" s="401">
        <v>0</v>
      </c>
      <c r="G365" s="402">
        <v>2</v>
      </c>
      <c r="H365" s="320"/>
      <c r="I365" s="320"/>
      <c r="J365" s="320"/>
      <c r="K365" s="320"/>
      <c r="L365" s="320"/>
      <c r="M365" s="320"/>
      <c r="N365" s="320"/>
      <c r="O365" s="320"/>
      <c r="P365" s="320">
        <v>31</v>
      </c>
    </row>
    <row r="366" spans="1:16" ht="119.25" customHeight="1" x14ac:dyDescent="0.2">
      <c r="A366" s="287">
        <v>83</v>
      </c>
      <c r="B366" s="322" t="s">
        <v>386</v>
      </c>
      <c r="C366" s="325"/>
      <c r="D366" s="325"/>
      <c r="E366" s="346"/>
      <c r="F366" s="321"/>
      <c r="G366" s="320"/>
      <c r="H366" s="320"/>
      <c r="I366" s="320"/>
      <c r="J366" s="320"/>
      <c r="K366" s="320"/>
      <c r="L366" s="320"/>
      <c r="M366" s="320"/>
      <c r="N366" s="320"/>
      <c r="O366" s="320"/>
      <c r="P366" s="320"/>
    </row>
    <row r="367" spans="1:16" ht="51" customHeight="1" x14ac:dyDescent="0.2">
      <c r="A367" s="745"/>
      <c r="B367" s="1148" t="s">
        <v>52</v>
      </c>
      <c r="C367" s="730" t="s">
        <v>361</v>
      </c>
      <c r="D367" s="730" t="s">
        <v>360</v>
      </c>
      <c r="E367" s="346">
        <v>2018</v>
      </c>
      <c r="F367" s="401">
        <v>149.4</v>
      </c>
      <c r="G367" s="402">
        <v>2</v>
      </c>
      <c r="H367" s="244">
        <v>1.3299999999999999E-2</v>
      </c>
      <c r="I367" s="244">
        <v>156.41999999999999</v>
      </c>
      <c r="J367" s="244"/>
      <c r="K367" s="244"/>
      <c r="L367" s="244"/>
      <c r="M367" s="244">
        <v>7.6999999999999999E-2</v>
      </c>
      <c r="N367" s="244"/>
      <c r="O367" s="244"/>
      <c r="P367" s="244">
        <v>356.37</v>
      </c>
    </row>
    <row r="368" spans="1:16" ht="48" customHeight="1" x14ac:dyDescent="0.2">
      <c r="A368" s="746"/>
      <c r="B368" s="1149"/>
      <c r="C368" s="834"/>
      <c r="D368" s="834"/>
      <c r="E368" s="376">
        <v>2019</v>
      </c>
      <c r="F368" s="401">
        <v>392.5</v>
      </c>
      <c r="G368" s="402">
        <v>2</v>
      </c>
      <c r="H368" s="381">
        <v>3.5000000000000003E-2</v>
      </c>
      <c r="I368" s="381">
        <v>412.38</v>
      </c>
      <c r="J368" s="381"/>
      <c r="K368" s="381"/>
      <c r="L368" s="381"/>
      <c r="M368" s="381">
        <v>0.20300000000000001</v>
      </c>
      <c r="N368" s="381"/>
      <c r="O368" s="381"/>
      <c r="P368" s="381">
        <v>356.37</v>
      </c>
    </row>
    <row r="369" spans="1:16" ht="53.25" customHeight="1" x14ac:dyDescent="0.2">
      <c r="A369" s="747"/>
      <c r="B369" s="1150"/>
      <c r="C369" s="731"/>
      <c r="D369" s="731"/>
      <c r="E369" s="376">
        <v>2020</v>
      </c>
      <c r="F369" s="401">
        <v>392.5</v>
      </c>
      <c r="G369" s="402">
        <v>2</v>
      </c>
      <c r="H369" s="381">
        <v>3.5000000000000003E-2</v>
      </c>
      <c r="I369" s="381">
        <v>412.38</v>
      </c>
      <c r="J369" s="381"/>
      <c r="K369" s="381"/>
      <c r="L369" s="381"/>
      <c r="M369" s="381">
        <v>0.20300000000000001</v>
      </c>
      <c r="N369" s="381"/>
      <c r="O369" s="381"/>
      <c r="P369" s="381">
        <v>356.37</v>
      </c>
    </row>
    <row r="370" spans="1:16" ht="62.25" customHeight="1" x14ac:dyDescent="0.2">
      <c r="A370" s="745"/>
      <c r="B370" s="1148" t="s">
        <v>359</v>
      </c>
      <c r="C370" s="730" t="s">
        <v>422</v>
      </c>
      <c r="D370" s="730" t="s">
        <v>360</v>
      </c>
      <c r="E370" s="346">
        <v>2018</v>
      </c>
      <c r="F370" s="401">
        <v>52</v>
      </c>
      <c r="G370" s="402">
        <v>2</v>
      </c>
      <c r="H370" s="244">
        <v>4.5999999999999999E-3</v>
      </c>
      <c r="I370" s="244">
        <v>54.85</v>
      </c>
      <c r="J370" s="244"/>
      <c r="K370" s="244"/>
      <c r="L370" s="244"/>
      <c r="M370" s="244">
        <v>2.7E-2</v>
      </c>
      <c r="N370" s="244"/>
      <c r="O370" s="244"/>
      <c r="P370" s="244">
        <v>356.37</v>
      </c>
    </row>
    <row r="371" spans="1:16" ht="62.25" customHeight="1" x14ac:dyDescent="0.2">
      <c r="A371" s="746"/>
      <c r="B371" s="1149"/>
      <c r="C371" s="834"/>
      <c r="D371" s="834"/>
      <c r="E371" s="376">
        <v>2019</v>
      </c>
      <c r="F371" s="401">
        <v>125</v>
      </c>
      <c r="G371" s="402">
        <v>2</v>
      </c>
      <c r="H371" s="381">
        <v>1.0999999999999999E-2</v>
      </c>
      <c r="I371" s="381">
        <v>132.04</v>
      </c>
      <c r="J371" s="381"/>
      <c r="K371" s="381"/>
      <c r="L371" s="381"/>
      <c r="M371" s="381">
        <v>6.5000000000000002E-2</v>
      </c>
      <c r="N371" s="381"/>
      <c r="O371" s="381"/>
      <c r="P371" s="381">
        <v>356.37</v>
      </c>
    </row>
    <row r="372" spans="1:16" ht="62.25" customHeight="1" x14ac:dyDescent="0.2">
      <c r="A372" s="747"/>
      <c r="B372" s="1150"/>
      <c r="C372" s="731"/>
      <c r="D372" s="731"/>
      <c r="E372" s="376">
        <v>2020</v>
      </c>
      <c r="F372" s="401">
        <v>125</v>
      </c>
      <c r="G372" s="402">
        <v>2</v>
      </c>
      <c r="H372" s="381">
        <v>1.0999999999999999E-2</v>
      </c>
      <c r="I372" s="381">
        <v>132.04</v>
      </c>
      <c r="J372" s="381"/>
      <c r="K372" s="381"/>
      <c r="L372" s="381"/>
      <c r="M372" s="381">
        <v>6.5000000000000002E-2</v>
      </c>
      <c r="N372" s="381"/>
      <c r="O372" s="381"/>
      <c r="P372" s="381">
        <v>356.37</v>
      </c>
    </row>
    <row r="373" spans="1:16" ht="52.5" customHeight="1" x14ac:dyDescent="0.2">
      <c r="A373" s="745">
        <v>84</v>
      </c>
      <c r="B373" s="1180" t="s">
        <v>362</v>
      </c>
      <c r="C373" s="1177" t="s">
        <v>363</v>
      </c>
      <c r="D373" s="1177" t="s">
        <v>364</v>
      </c>
      <c r="E373" s="429">
        <v>2017</v>
      </c>
      <c r="F373" s="401">
        <v>16</v>
      </c>
      <c r="G373" s="402">
        <v>2</v>
      </c>
      <c r="H373" s="437"/>
      <c r="I373" s="437"/>
      <c r="J373" s="437"/>
      <c r="K373" s="437"/>
      <c r="L373" s="437"/>
      <c r="M373" s="437"/>
      <c r="N373" s="437"/>
      <c r="O373" s="437"/>
      <c r="P373" s="437"/>
    </row>
    <row r="374" spans="1:16" ht="48.75" customHeight="1" x14ac:dyDescent="0.2">
      <c r="A374" s="746"/>
      <c r="B374" s="1181"/>
      <c r="C374" s="1178"/>
      <c r="D374" s="1178"/>
      <c r="E374" s="429">
        <v>2018</v>
      </c>
      <c r="F374" s="401">
        <v>16</v>
      </c>
      <c r="G374" s="402">
        <v>2</v>
      </c>
      <c r="H374" s="437"/>
      <c r="I374" s="437"/>
      <c r="J374" s="437"/>
      <c r="K374" s="437"/>
      <c r="L374" s="437"/>
      <c r="M374" s="437"/>
      <c r="N374" s="437"/>
      <c r="O374" s="437"/>
      <c r="P374" s="437"/>
    </row>
    <row r="375" spans="1:16" ht="75.75" customHeight="1" x14ac:dyDescent="0.2">
      <c r="A375" s="747"/>
      <c r="B375" s="1182"/>
      <c r="C375" s="1179"/>
      <c r="D375" s="1179"/>
      <c r="E375" s="346">
        <v>2019</v>
      </c>
      <c r="F375" s="401">
        <v>35</v>
      </c>
      <c r="G375" s="402">
        <v>2</v>
      </c>
      <c r="H375" s="320"/>
      <c r="I375" s="320"/>
      <c r="J375" s="320"/>
      <c r="K375" s="320"/>
      <c r="L375" s="320"/>
      <c r="M375" s="320"/>
      <c r="N375" s="320"/>
      <c r="O375" s="320"/>
      <c r="P375" s="320">
        <v>3</v>
      </c>
    </row>
    <row r="376" spans="1:16" ht="49.5" customHeight="1" x14ac:dyDescent="0.2">
      <c r="A376" s="745">
        <v>85</v>
      </c>
      <c r="B376" s="1180" t="s">
        <v>372</v>
      </c>
      <c r="C376" s="755" t="s">
        <v>366</v>
      </c>
      <c r="D376" s="1177" t="s">
        <v>373</v>
      </c>
      <c r="E376" s="745">
        <v>2018</v>
      </c>
      <c r="F376" s="405">
        <v>2490.2469999999998</v>
      </c>
      <c r="G376" s="402">
        <v>1</v>
      </c>
      <c r="H376" s="372"/>
      <c r="I376" s="372"/>
      <c r="J376" s="372"/>
      <c r="K376" s="372"/>
      <c r="L376" s="372"/>
      <c r="M376" s="372"/>
      <c r="N376" s="372"/>
      <c r="O376" s="372"/>
      <c r="P376" s="321">
        <v>2</v>
      </c>
    </row>
    <row r="377" spans="1:16" ht="65.25" customHeight="1" x14ac:dyDescent="0.2">
      <c r="A377" s="746"/>
      <c r="B377" s="1181"/>
      <c r="C377" s="756"/>
      <c r="D377" s="1178"/>
      <c r="E377" s="747"/>
      <c r="F377" s="405">
        <f>F376</f>
        <v>2490.2469999999998</v>
      </c>
      <c r="G377" s="402">
        <v>5</v>
      </c>
      <c r="H377" s="372"/>
      <c r="I377" s="372"/>
      <c r="J377" s="372"/>
      <c r="K377" s="372"/>
      <c r="L377" s="372"/>
      <c r="M377" s="371"/>
      <c r="N377" s="372"/>
      <c r="O377" s="372"/>
      <c r="P377" s="321"/>
    </row>
    <row r="378" spans="1:16" ht="58.5" customHeight="1" x14ac:dyDescent="0.2">
      <c r="A378" s="746"/>
      <c r="B378" s="1181"/>
      <c r="C378" s="756"/>
      <c r="D378" s="1178"/>
      <c r="E378" s="745">
        <v>2019</v>
      </c>
      <c r="F378" s="405">
        <v>6449.7730000000001</v>
      </c>
      <c r="G378" s="402">
        <v>1</v>
      </c>
      <c r="H378" s="372"/>
      <c r="I378" s="372"/>
      <c r="J378" s="372"/>
      <c r="K378" s="372"/>
      <c r="L378" s="372"/>
      <c r="M378" s="371"/>
      <c r="N378" s="372"/>
      <c r="O378" s="372"/>
      <c r="P378" s="321">
        <v>2</v>
      </c>
    </row>
    <row r="379" spans="1:16" ht="44.25" customHeight="1" x14ac:dyDescent="0.2">
      <c r="A379" s="747"/>
      <c r="B379" s="1182"/>
      <c r="C379" s="757"/>
      <c r="D379" s="1179"/>
      <c r="E379" s="747"/>
      <c r="F379" s="405">
        <f>F378</f>
        <v>6449.7730000000001</v>
      </c>
      <c r="G379" s="402">
        <v>5</v>
      </c>
      <c r="H379" s="372"/>
      <c r="I379" s="372"/>
      <c r="J379" s="372"/>
      <c r="K379" s="372"/>
      <c r="L379" s="372"/>
      <c r="M379" s="371"/>
      <c r="N379" s="372"/>
      <c r="O379" s="372"/>
      <c r="P379" s="321"/>
    </row>
    <row r="380" spans="1:16" ht="98.25" customHeight="1" x14ac:dyDescent="0.2">
      <c r="A380" s="287">
        <v>86</v>
      </c>
      <c r="B380" s="323" t="s">
        <v>365</v>
      </c>
      <c r="C380" s="324" t="s">
        <v>366</v>
      </c>
      <c r="D380" s="324" t="s">
        <v>367</v>
      </c>
      <c r="E380" s="346">
        <v>2019</v>
      </c>
      <c r="F380" s="401">
        <v>25</v>
      </c>
      <c r="G380" s="402">
        <v>2</v>
      </c>
      <c r="H380" s="320"/>
      <c r="I380" s="286"/>
      <c r="J380" s="286"/>
      <c r="K380" s="286"/>
      <c r="L380" s="286"/>
      <c r="M380" s="286"/>
      <c r="N380" s="286"/>
      <c r="O380" s="286"/>
      <c r="P380" s="286"/>
    </row>
    <row r="381" spans="1:16" ht="41.25" customHeight="1" x14ac:dyDescent="0.2">
      <c r="A381" s="464"/>
      <c r="B381" s="1308" t="s">
        <v>406</v>
      </c>
      <c r="C381" s="465"/>
      <c r="D381" s="1052"/>
      <c r="E381" s="1064">
        <v>2017</v>
      </c>
      <c r="F381" s="1280">
        <f>F249</f>
        <v>8314.2559999999994</v>
      </c>
      <c r="G381" s="1281">
        <v>1</v>
      </c>
      <c r="H381" s="981">
        <f>H249+H343</f>
        <v>5.8999999999999999E-3</v>
      </c>
      <c r="I381" s="981">
        <f t="shared" ref="I381:P381" si="35">I249+I343</f>
        <v>42.5</v>
      </c>
      <c r="J381" s="981"/>
      <c r="K381" s="981"/>
      <c r="L381" s="981">
        <f t="shared" si="35"/>
        <v>1.4E-2</v>
      </c>
      <c r="M381" s="981">
        <f t="shared" si="35"/>
        <v>1.0999999999999999E-2</v>
      </c>
      <c r="N381" s="1049">
        <f t="shared" si="35"/>
        <v>42.5</v>
      </c>
      <c r="O381" s="1048"/>
      <c r="P381" s="977">
        <f t="shared" si="35"/>
        <v>16.3</v>
      </c>
    </row>
    <row r="382" spans="1:16" ht="7.5" customHeight="1" x14ac:dyDescent="0.2">
      <c r="A382" s="466"/>
      <c r="B382" s="1309"/>
      <c r="C382" s="467"/>
      <c r="D382" s="1053"/>
      <c r="E382" s="1064"/>
      <c r="F382" s="1280"/>
      <c r="G382" s="1281"/>
      <c r="H382" s="981"/>
      <c r="I382" s="981"/>
      <c r="J382" s="981"/>
      <c r="K382" s="981"/>
      <c r="L382" s="981"/>
      <c r="M382" s="981"/>
      <c r="N382" s="1049"/>
      <c r="O382" s="1048"/>
      <c r="P382" s="977"/>
    </row>
    <row r="383" spans="1:16" ht="39.75" hidden="1" customHeight="1" x14ac:dyDescent="0.2">
      <c r="A383" s="466"/>
      <c r="B383" s="1309"/>
      <c r="C383" s="467"/>
      <c r="D383" s="1053"/>
      <c r="E383" s="1064"/>
      <c r="F383" s="1280"/>
      <c r="G383" s="1281"/>
      <c r="H383" s="981"/>
      <c r="I383" s="981"/>
      <c r="J383" s="981"/>
      <c r="K383" s="981"/>
      <c r="L383" s="981"/>
      <c r="M383" s="981"/>
      <c r="N383" s="1049"/>
      <c r="O383" s="1048"/>
      <c r="P383" s="977"/>
    </row>
    <row r="384" spans="1:16" ht="41.25" hidden="1" customHeight="1" x14ac:dyDescent="0.2">
      <c r="A384" s="466"/>
      <c r="B384" s="1309"/>
      <c r="C384" s="467"/>
      <c r="D384" s="1053"/>
      <c r="E384" s="1064"/>
      <c r="F384" s="1280"/>
      <c r="G384" s="1281"/>
      <c r="H384" s="981"/>
      <c r="I384" s="981"/>
      <c r="J384" s="981"/>
      <c r="K384" s="981"/>
      <c r="L384" s="981"/>
      <c r="M384" s="981"/>
      <c r="N384" s="1049"/>
      <c r="O384" s="1048"/>
      <c r="P384" s="977"/>
    </row>
    <row r="385" spans="1:16" ht="36" customHeight="1" x14ac:dyDescent="0.2">
      <c r="A385" s="466"/>
      <c r="B385" s="1309"/>
      <c r="C385" s="467"/>
      <c r="D385" s="1053"/>
      <c r="E385" s="1064"/>
      <c r="F385" s="468">
        <f>F250+F343+F360</f>
        <v>1058.9560000000001</v>
      </c>
      <c r="G385" s="469">
        <v>2</v>
      </c>
      <c r="H385" s="981"/>
      <c r="I385" s="981"/>
      <c r="J385" s="981"/>
      <c r="K385" s="981"/>
      <c r="L385" s="981"/>
      <c r="M385" s="981"/>
      <c r="N385" s="1049"/>
      <c r="O385" s="1048"/>
      <c r="P385" s="977"/>
    </row>
    <row r="386" spans="1:16" ht="41.25" customHeight="1" x14ac:dyDescent="0.2">
      <c r="A386" s="466"/>
      <c r="B386" s="1309"/>
      <c r="C386" s="1278"/>
      <c r="D386" s="1053"/>
      <c r="E386" s="1064"/>
      <c r="F386" s="516">
        <f>F385+F381</f>
        <v>9373.2119999999995</v>
      </c>
      <c r="G386" s="517">
        <v>5</v>
      </c>
      <c r="H386" s="981"/>
      <c r="I386" s="981"/>
      <c r="J386" s="981"/>
      <c r="K386" s="981"/>
      <c r="L386" s="981"/>
      <c r="M386" s="981"/>
      <c r="N386" s="1049"/>
      <c r="O386" s="1048"/>
      <c r="P386" s="977"/>
    </row>
    <row r="387" spans="1:16" ht="34.5" customHeight="1" x14ac:dyDescent="0.2">
      <c r="A387" s="466"/>
      <c r="B387" s="1309"/>
      <c r="C387" s="1278"/>
      <c r="D387" s="1053"/>
      <c r="E387" s="1064">
        <v>2018</v>
      </c>
      <c r="F387" s="468">
        <f>F252+F311+F350+F376</f>
        <v>34050.120999999999</v>
      </c>
      <c r="G387" s="469">
        <v>1</v>
      </c>
      <c r="H387" s="981">
        <f>H252+H311+H350+H367+H370</f>
        <v>2.8299999999999999E-2</v>
      </c>
      <c r="I387" s="981">
        <f t="shared" ref="I387:P387" si="36">I252+I311+I350+I367+I370</f>
        <v>317.19</v>
      </c>
      <c r="J387" s="981"/>
      <c r="K387" s="981"/>
      <c r="L387" s="981">
        <f t="shared" si="36"/>
        <v>1E-3</v>
      </c>
      <c r="M387" s="981">
        <f t="shared" si="36"/>
        <v>0.16800000000000001</v>
      </c>
      <c r="N387" s="1049">
        <f t="shared" si="36"/>
        <v>105.92</v>
      </c>
      <c r="O387" s="981"/>
      <c r="P387" s="977">
        <f t="shared" si="36"/>
        <v>725.74</v>
      </c>
    </row>
    <row r="388" spans="1:16" ht="41.25" customHeight="1" x14ac:dyDescent="0.2">
      <c r="A388" s="466"/>
      <c r="B388" s="1309"/>
      <c r="C388" s="1278"/>
      <c r="D388" s="1053"/>
      <c r="E388" s="1064"/>
      <c r="F388" s="468">
        <f>F253+F312+F361</f>
        <v>10144.047</v>
      </c>
      <c r="G388" s="469" t="s">
        <v>326</v>
      </c>
      <c r="H388" s="981"/>
      <c r="I388" s="981"/>
      <c r="J388" s="981"/>
      <c r="K388" s="981"/>
      <c r="L388" s="981"/>
      <c r="M388" s="981"/>
      <c r="N388" s="1049"/>
      <c r="O388" s="981"/>
      <c r="P388" s="977"/>
    </row>
    <row r="389" spans="1:16" ht="29.25" customHeight="1" x14ac:dyDescent="0.2">
      <c r="A389" s="466"/>
      <c r="B389" s="1309"/>
      <c r="C389" s="1278"/>
      <c r="D389" s="1053"/>
      <c r="E389" s="1064"/>
      <c r="F389" s="468">
        <f>F254+F313+F354+F362+F367+F370+F374</f>
        <v>3535.8009999999999</v>
      </c>
      <c r="G389" s="469">
        <v>2</v>
      </c>
      <c r="H389" s="982"/>
      <c r="I389" s="982"/>
      <c r="J389" s="982"/>
      <c r="K389" s="982"/>
      <c r="L389" s="982"/>
      <c r="M389" s="982"/>
      <c r="N389" s="1049"/>
      <c r="O389" s="982"/>
      <c r="P389" s="977"/>
    </row>
    <row r="390" spans="1:16" ht="29.25" customHeight="1" x14ac:dyDescent="0.2">
      <c r="A390" s="466"/>
      <c r="B390" s="1309"/>
      <c r="C390" s="1278"/>
      <c r="D390" s="1053"/>
      <c r="E390" s="1064"/>
      <c r="F390" s="1050">
        <f>F387+F388+F389</f>
        <v>47729.968999999997</v>
      </c>
      <c r="G390" s="1183">
        <v>5</v>
      </c>
      <c r="H390" s="982"/>
      <c r="I390" s="982"/>
      <c r="J390" s="982"/>
      <c r="K390" s="982"/>
      <c r="L390" s="982"/>
      <c r="M390" s="982"/>
      <c r="N390" s="1049"/>
      <c r="O390" s="982"/>
      <c r="P390" s="977"/>
    </row>
    <row r="391" spans="1:16" ht="11.25" customHeight="1" x14ac:dyDescent="0.2">
      <c r="A391" s="466"/>
      <c r="B391" s="1309"/>
      <c r="C391" s="1278"/>
      <c r="D391" s="1053"/>
      <c r="E391" s="1064"/>
      <c r="F391" s="1051"/>
      <c r="G391" s="1184"/>
      <c r="H391" s="982"/>
      <c r="I391" s="982"/>
      <c r="J391" s="982"/>
      <c r="K391" s="982"/>
      <c r="L391" s="982"/>
      <c r="M391" s="982"/>
      <c r="N391" s="1049"/>
      <c r="O391" s="982"/>
      <c r="P391" s="977"/>
    </row>
    <row r="392" spans="1:16" ht="29.25" customHeight="1" x14ac:dyDescent="0.2">
      <c r="A392" s="466"/>
      <c r="B392" s="1309"/>
      <c r="C392" s="1278"/>
      <c r="D392" s="1053"/>
      <c r="E392" s="1052">
        <v>2019</v>
      </c>
      <c r="F392" s="468">
        <f>F256+F284+F322+F356+F378</f>
        <v>281240.85700000002</v>
      </c>
      <c r="G392" s="469">
        <v>1</v>
      </c>
      <c r="H392" s="1043">
        <f>H256+H284+H323+H356+H363+H365+H368+H371</f>
        <v>0.20300000000000001</v>
      </c>
      <c r="I392" s="1043">
        <f t="shared" ref="I392:P392" si="37">I256+I284+I323+I356+I363+I365+I368+I371</f>
        <v>1447.6599999999999</v>
      </c>
      <c r="J392" s="1043"/>
      <c r="K392" s="1043"/>
      <c r="L392" s="1043">
        <f t="shared" si="37"/>
        <v>0.23142999999999997</v>
      </c>
      <c r="M392" s="1043">
        <f t="shared" si="37"/>
        <v>0.75439999999999996</v>
      </c>
      <c r="N392" s="1057">
        <f t="shared" si="37"/>
        <v>903.24</v>
      </c>
      <c r="O392" s="1043"/>
      <c r="P392" s="1020">
        <f t="shared" si="37"/>
        <v>3420.4799999999996</v>
      </c>
    </row>
    <row r="393" spans="1:16" ht="29.25" customHeight="1" x14ac:dyDescent="0.2">
      <c r="A393" s="466"/>
      <c r="B393" s="1309"/>
      <c r="C393" s="1278"/>
      <c r="D393" s="1053"/>
      <c r="E393" s="1053"/>
      <c r="F393" s="468">
        <f>F257+F286+F363</f>
        <v>24767.11</v>
      </c>
      <c r="G393" s="469" t="s">
        <v>326</v>
      </c>
      <c r="H393" s="1044"/>
      <c r="I393" s="1044"/>
      <c r="J393" s="1044"/>
      <c r="K393" s="1044"/>
      <c r="L393" s="1044"/>
      <c r="M393" s="1044"/>
      <c r="N393" s="1058"/>
      <c r="O393" s="1044"/>
      <c r="P393" s="1021"/>
    </row>
    <row r="394" spans="1:16" ht="29.25" customHeight="1" x14ac:dyDescent="0.2">
      <c r="A394" s="466"/>
      <c r="B394" s="1309"/>
      <c r="C394" s="1278"/>
      <c r="D394" s="1053"/>
      <c r="E394" s="1053"/>
      <c r="F394" s="468">
        <f>F258+F287+F323+F357+F364+F365+F368+F371+F380+F375</f>
        <v>26014.546999999999</v>
      </c>
      <c r="G394" s="469">
        <v>2</v>
      </c>
      <c r="H394" s="1044"/>
      <c r="I394" s="1044"/>
      <c r="J394" s="1044"/>
      <c r="K394" s="1044"/>
      <c r="L394" s="1044"/>
      <c r="M394" s="1044"/>
      <c r="N394" s="1058"/>
      <c r="O394" s="1044"/>
      <c r="P394" s="1021"/>
    </row>
    <row r="395" spans="1:16" ht="29.25" customHeight="1" x14ac:dyDescent="0.2">
      <c r="A395" s="1311"/>
      <c r="B395" s="1309"/>
      <c r="C395" s="1278"/>
      <c r="D395" s="1053"/>
      <c r="E395" s="1053"/>
      <c r="F395" s="468">
        <f>F259+F288+F324</f>
        <v>178795.33599999998</v>
      </c>
      <c r="G395" s="469">
        <v>4</v>
      </c>
      <c r="H395" s="1044"/>
      <c r="I395" s="1044"/>
      <c r="J395" s="1044"/>
      <c r="K395" s="1044"/>
      <c r="L395" s="1044"/>
      <c r="M395" s="1044"/>
      <c r="N395" s="1058"/>
      <c r="O395" s="1044"/>
      <c r="P395" s="1021"/>
    </row>
    <row r="396" spans="1:16" ht="36.75" customHeight="1" x14ac:dyDescent="0.2">
      <c r="A396" s="1311"/>
      <c r="B396" s="1309"/>
      <c r="C396" s="1278"/>
      <c r="D396" s="1053"/>
      <c r="E396" s="1054"/>
      <c r="F396" s="516">
        <f>F392+F393+F394+F395</f>
        <v>510817.85</v>
      </c>
      <c r="G396" s="517">
        <v>5</v>
      </c>
      <c r="H396" s="1045"/>
      <c r="I396" s="1045"/>
      <c r="J396" s="1045"/>
      <c r="K396" s="1045"/>
      <c r="L396" s="1045"/>
      <c r="M396" s="1045"/>
      <c r="N396" s="1059"/>
      <c r="O396" s="1045"/>
      <c r="P396" s="1022"/>
    </row>
    <row r="397" spans="1:16" ht="36.75" customHeight="1" x14ac:dyDescent="0.2">
      <c r="A397" s="1311"/>
      <c r="B397" s="1309"/>
      <c r="C397" s="1278"/>
      <c r="D397" s="1053"/>
      <c r="E397" s="1052">
        <v>2020</v>
      </c>
      <c r="F397" s="468">
        <f>F261</f>
        <v>46397.012000000002</v>
      </c>
      <c r="G397" s="469">
        <v>1</v>
      </c>
      <c r="H397" s="1043">
        <f>H261+H290+H369+H372</f>
        <v>5.2000000000000005E-2</v>
      </c>
      <c r="I397" s="1043">
        <f t="shared" ref="I397:P397" si="38">I261+I290+I369+I372</f>
        <v>608.95999999999992</v>
      </c>
      <c r="J397" s="1043"/>
      <c r="K397" s="1043"/>
      <c r="L397" s="1043">
        <f t="shared" si="38"/>
        <v>4.2999999999999999E-4</v>
      </c>
      <c r="M397" s="1043">
        <f t="shared" si="38"/>
        <v>0.30200000000000005</v>
      </c>
      <c r="N397" s="1057">
        <f t="shared" si="38"/>
        <v>65.069999999999993</v>
      </c>
      <c r="O397" s="1060"/>
      <c r="P397" s="1020">
        <f t="shared" si="38"/>
        <v>723.74</v>
      </c>
    </row>
    <row r="398" spans="1:16" ht="36.75" customHeight="1" x14ac:dyDescent="0.2">
      <c r="A398" s="1311"/>
      <c r="B398" s="1309"/>
      <c r="C398" s="1278"/>
      <c r="D398" s="1053"/>
      <c r="E398" s="1053"/>
      <c r="F398" s="468">
        <f>F290</f>
        <v>29602.518</v>
      </c>
      <c r="G398" s="469" t="s">
        <v>326</v>
      </c>
      <c r="H398" s="1055"/>
      <c r="I398" s="1055"/>
      <c r="J398" s="1055"/>
      <c r="K398" s="1055"/>
      <c r="L398" s="1055"/>
      <c r="M398" s="1055"/>
      <c r="N398" s="1058"/>
      <c r="O398" s="1061"/>
      <c r="P398" s="1021"/>
    </row>
    <row r="399" spans="1:16" ht="36.75" customHeight="1" x14ac:dyDescent="0.2">
      <c r="A399" s="1311"/>
      <c r="B399" s="1309"/>
      <c r="C399" s="1278"/>
      <c r="D399" s="1053"/>
      <c r="E399" s="1053"/>
      <c r="F399" s="468">
        <f>F262+F292+F369+F372</f>
        <v>8961.893</v>
      </c>
      <c r="G399" s="469">
        <v>2</v>
      </c>
      <c r="H399" s="1055"/>
      <c r="I399" s="1055"/>
      <c r="J399" s="1055"/>
      <c r="K399" s="1055"/>
      <c r="L399" s="1055"/>
      <c r="M399" s="1055"/>
      <c r="N399" s="1058"/>
      <c r="O399" s="1061"/>
      <c r="P399" s="1021"/>
    </row>
    <row r="400" spans="1:16" ht="33" customHeight="1" x14ac:dyDescent="0.2">
      <c r="A400" s="1311"/>
      <c r="B400" s="1309"/>
      <c r="C400" s="1278"/>
      <c r="D400" s="1053"/>
      <c r="E400" s="1053"/>
      <c r="F400" s="468">
        <f>F263</f>
        <v>23380</v>
      </c>
      <c r="G400" s="469">
        <v>4</v>
      </c>
      <c r="H400" s="1055"/>
      <c r="I400" s="1055"/>
      <c r="J400" s="1055"/>
      <c r="K400" s="1055"/>
      <c r="L400" s="1055"/>
      <c r="M400" s="1055"/>
      <c r="N400" s="1058"/>
      <c r="O400" s="1061"/>
      <c r="P400" s="1021"/>
    </row>
    <row r="401" spans="1:16" ht="54.75" customHeight="1" x14ac:dyDescent="0.2">
      <c r="A401" s="1311"/>
      <c r="B401" s="1309"/>
      <c r="C401" s="1278"/>
      <c r="D401" s="1053"/>
      <c r="E401" s="1054"/>
      <c r="F401" s="516">
        <f>F397+F398+F399+F400</f>
        <v>108341.423</v>
      </c>
      <c r="G401" s="517">
        <v>5</v>
      </c>
      <c r="H401" s="1056"/>
      <c r="I401" s="1056"/>
      <c r="J401" s="1056"/>
      <c r="K401" s="1056"/>
      <c r="L401" s="1056"/>
      <c r="M401" s="1056"/>
      <c r="N401" s="1059"/>
      <c r="O401" s="1062"/>
      <c r="P401" s="1022"/>
    </row>
    <row r="402" spans="1:16" ht="66.75" customHeight="1" x14ac:dyDescent="0.2">
      <c r="A402" s="1312"/>
      <c r="B402" s="1310"/>
      <c r="C402" s="1279"/>
      <c r="D402" s="1054"/>
      <c r="E402" s="472"/>
      <c r="F402" s="470">
        <f>F386+F390+F396+F401</f>
        <v>676262.45399999991</v>
      </c>
      <c r="G402" s="471">
        <v>5</v>
      </c>
      <c r="H402" s="558">
        <f>H381+H387+H392+H397</f>
        <v>0.28920000000000001</v>
      </c>
      <c r="I402" s="558">
        <f>I381+I387+I392+I397</f>
        <v>2416.31</v>
      </c>
      <c r="J402" s="558"/>
      <c r="K402" s="558"/>
      <c r="L402" s="558">
        <f>L381+L387+L392+L397</f>
        <v>0.24686</v>
      </c>
      <c r="M402" s="558">
        <f>M381+M387+M392+M397</f>
        <v>1.2354000000000001</v>
      </c>
      <c r="N402" s="558">
        <f>N381+N387+N392+N397</f>
        <v>1116.73</v>
      </c>
      <c r="O402" s="473"/>
      <c r="P402" s="474">
        <f>P381+P387+P392+P397</f>
        <v>4886.2599999999993</v>
      </c>
    </row>
    <row r="403" spans="1:16" ht="38.25" customHeight="1" x14ac:dyDescent="0.2">
      <c r="A403" s="1114"/>
      <c r="B403" s="1133" t="s">
        <v>415</v>
      </c>
      <c r="C403" s="1114"/>
      <c r="D403" s="1132"/>
      <c r="E403" s="1115">
        <v>2017</v>
      </c>
      <c r="F403" s="1136">
        <f>F381</f>
        <v>8314.2559999999994</v>
      </c>
      <c r="G403" s="1047">
        <v>1</v>
      </c>
      <c r="H403" s="1046">
        <f t="shared" ref="H403:N403" si="39">H381+H155+H40</f>
        <v>4.0609000000000002</v>
      </c>
      <c r="I403" s="1046">
        <f t="shared" si="39"/>
        <v>14205.267</v>
      </c>
      <c r="J403" s="1046">
        <f t="shared" si="39"/>
        <v>3.7463999999999995</v>
      </c>
      <c r="K403" s="1046">
        <f t="shared" si="39"/>
        <v>0.14830000000000002</v>
      </c>
      <c r="L403" s="1046">
        <f t="shared" si="39"/>
        <v>2.2580999999999998</v>
      </c>
      <c r="M403" s="1046">
        <f t="shared" si="39"/>
        <v>0.33100000000000002</v>
      </c>
      <c r="N403" s="1046">
        <f t="shared" si="39"/>
        <v>3814.84</v>
      </c>
      <c r="O403" s="1063"/>
      <c r="P403" s="1307">
        <f>P381+P155+P40</f>
        <v>3956.3</v>
      </c>
    </row>
    <row r="404" spans="1:16" ht="8.25" customHeight="1" x14ac:dyDescent="0.2">
      <c r="A404" s="1114"/>
      <c r="B404" s="1134"/>
      <c r="C404" s="1114"/>
      <c r="D404" s="1132"/>
      <c r="E404" s="1115"/>
      <c r="F404" s="1136"/>
      <c r="G404" s="1047"/>
      <c r="H404" s="1046"/>
      <c r="I404" s="1046"/>
      <c r="J404" s="1046"/>
      <c r="K404" s="1046"/>
      <c r="L404" s="1046"/>
      <c r="M404" s="1046"/>
      <c r="N404" s="1046"/>
      <c r="O404" s="1063"/>
      <c r="P404" s="1307"/>
    </row>
    <row r="405" spans="1:16" ht="10.5" hidden="1" customHeight="1" x14ac:dyDescent="0.2">
      <c r="A405" s="1114"/>
      <c r="B405" s="1134"/>
      <c r="C405" s="1114"/>
      <c r="D405" s="1132"/>
      <c r="E405" s="1115"/>
      <c r="F405" s="1136"/>
      <c r="G405" s="1047"/>
      <c r="H405" s="1046"/>
      <c r="I405" s="1046"/>
      <c r="J405" s="1046"/>
      <c r="K405" s="1046"/>
      <c r="L405" s="1046"/>
      <c r="M405" s="1046"/>
      <c r="N405" s="1046"/>
      <c r="O405" s="1063"/>
      <c r="P405" s="1307"/>
    </row>
    <row r="406" spans="1:16" ht="31.5" hidden="1" customHeight="1" x14ac:dyDescent="0.2">
      <c r="A406" s="1114"/>
      <c r="B406" s="1134"/>
      <c r="C406" s="1114"/>
      <c r="D406" s="1132"/>
      <c r="E406" s="1115"/>
      <c r="F406" s="1136"/>
      <c r="G406" s="1047"/>
      <c r="H406" s="1046"/>
      <c r="I406" s="1046"/>
      <c r="J406" s="1046"/>
      <c r="K406" s="1046"/>
      <c r="L406" s="1046"/>
      <c r="M406" s="1046"/>
      <c r="N406" s="1046"/>
      <c r="O406" s="1063"/>
      <c r="P406" s="1307"/>
    </row>
    <row r="407" spans="1:16" ht="27" hidden="1" customHeight="1" x14ac:dyDescent="0.2">
      <c r="A407" s="1114"/>
      <c r="B407" s="1134"/>
      <c r="C407" s="1114"/>
      <c r="D407" s="1132"/>
      <c r="E407" s="1115"/>
      <c r="F407" s="1136"/>
      <c r="G407" s="1047"/>
      <c r="H407" s="1046"/>
      <c r="I407" s="1046"/>
      <c r="J407" s="1046"/>
      <c r="K407" s="1046"/>
      <c r="L407" s="1046"/>
      <c r="M407" s="1046"/>
      <c r="N407" s="1046"/>
      <c r="O407" s="1063"/>
      <c r="P407" s="1307"/>
    </row>
    <row r="408" spans="1:16" ht="27" customHeight="1" x14ac:dyDescent="0.2">
      <c r="A408" s="1114"/>
      <c r="B408" s="1134"/>
      <c r="C408" s="1114"/>
      <c r="D408" s="1132"/>
      <c r="E408" s="1115"/>
      <c r="F408" s="462">
        <f>F155</f>
        <v>5738.1</v>
      </c>
      <c r="G408" s="434" t="s">
        <v>326</v>
      </c>
      <c r="H408" s="1046"/>
      <c r="I408" s="1046"/>
      <c r="J408" s="1046"/>
      <c r="K408" s="1046"/>
      <c r="L408" s="1046"/>
      <c r="M408" s="1046"/>
      <c r="N408" s="1046"/>
      <c r="O408" s="1063"/>
      <c r="P408" s="1307"/>
    </row>
    <row r="409" spans="1:16" ht="35.25" customHeight="1" x14ac:dyDescent="0.2">
      <c r="A409" s="1114"/>
      <c r="B409" s="1134"/>
      <c r="C409" s="1114"/>
      <c r="D409" s="1132"/>
      <c r="E409" s="1115"/>
      <c r="F409" s="462">
        <f>F385+F156</f>
        <v>3513.7160000000003</v>
      </c>
      <c r="G409" s="408">
        <v>2</v>
      </c>
      <c r="H409" s="1046"/>
      <c r="I409" s="1046"/>
      <c r="J409" s="1046"/>
      <c r="K409" s="1046"/>
      <c r="L409" s="1046"/>
      <c r="M409" s="1046"/>
      <c r="N409" s="1046"/>
      <c r="O409" s="1063"/>
      <c r="P409" s="1307"/>
    </row>
    <row r="410" spans="1:16" ht="34.5" customHeight="1" x14ac:dyDescent="0.2">
      <c r="A410" s="1114"/>
      <c r="B410" s="1134"/>
      <c r="C410" s="1114"/>
      <c r="D410" s="1132"/>
      <c r="E410" s="1115"/>
      <c r="F410" s="462">
        <f>F157+F40</f>
        <v>1193.72</v>
      </c>
      <c r="G410" s="408">
        <v>3</v>
      </c>
      <c r="H410" s="1046"/>
      <c r="I410" s="1046"/>
      <c r="J410" s="1046"/>
      <c r="K410" s="1046"/>
      <c r="L410" s="1046"/>
      <c r="M410" s="1046"/>
      <c r="N410" s="1046"/>
      <c r="O410" s="1063"/>
      <c r="P410" s="1307"/>
    </row>
    <row r="411" spans="1:16" ht="34.5" customHeight="1" x14ac:dyDescent="0.2">
      <c r="A411" s="1114"/>
      <c r="B411" s="1134"/>
      <c r="C411" s="1114"/>
      <c r="D411" s="1132"/>
      <c r="E411" s="1115"/>
      <c r="F411" s="462">
        <f>F158</f>
        <v>9880</v>
      </c>
      <c r="G411" s="408">
        <v>4</v>
      </c>
      <c r="H411" s="1046"/>
      <c r="I411" s="1046"/>
      <c r="J411" s="1046"/>
      <c r="K411" s="1046"/>
      <c r="L411" s="1046"/>
      <c r="M411" s="1046"/>
      <c r="N411" s="1046"/>
      <c r="O411" s="1063"/>
      <c r="P411" s="1307"/>
    </row>
    <row r="412" spans="1:16" ht="34.5" customHeight="1" x14ac:dyDescent="0.2">
      <c r="A412" s="1114"/>
      <c r="B412" s="1134"/>
      <c r="C412" s="1114"/>
      <c r="D412" s="1132"/>
      <c r="E412" s="1115"/>
      <c r="F412" s="513">
        <f>F403+F408+F409+F410+F411</f>
        <v>28639.792000000001</v>
      </c>
      <c r="G412" s="365">
        <v>5</v>
      </c>
      <c r="H412" s="1046"/>
      <c r="I412" s="1046"/>
      <c r="J412" s="1046"/>
      <c r="K412" s="1046"/>
      <c r="L412" s="1046"/>
      <c r="M412" s="1046"/>
      <c r="N412" s="1046"/>
      <c r="O412" s="1063"/>
      <c r="P412" s="1307"/>
    </row>
    <row r="413" spans="1:16" ht="34.5" customHeight="1" x14ac:dyDescent="0.2">
      <c r="A413" s="1114"/>
      <c r="B413" s="1134"/>
      <c r="C413" s="1114"/>
      <c r="D413" s="1132"/>
      <c r="E413" s="1115">
        <v>2018</v>
      </c>
      <c r="F413" s="462">
        <f>F387</f>
        <v>34050.120999999999</v>
      </c>
      <c r="G413" s="408">
        <v>1</v>
      </c>
      <c r="H413" s="1046">
        <f>H387+H160+H41</f>
        <v>1.5218</v>
      </c>
      <c r="I413" s="1046">
        <f t="shared" ref="I413:P413" si="40">I387+I160+I41</f>
        <v>9779.2900000000009</v>
      </c>
      <c r="J413" s="1046">
        <f t="shared" si="40"/>
        <v>1.304</v>
      </c>
      <c r="K413" s="1046"/>
      <c r="L413" s="1046">
        <f t="shared" si="40"/>
        <v>0.38829999999999998</v>
      </c>
      <c r="M413" s="1046">
        <f t="shared" si="40"/>
        <v>0.186</v>
      </c>
      <c r="N413" s="1046">
        <f t="shared" si="40"/>
        <v>9565.9850000000006</v>
      </c>
      <c r="O413" s="1046"/>
      <c r="P413" s="1307">
        <f t="shared" si="40"/>
        <v>5860.74</v>
      </c>
    </row>
    <row r="414" spans="1:16" ht="34.5" customHeight="1" x14ac:dyDescent="0.2">
      <c r="A414" s="1114"/>
      <c r="B414" s="1134"/>
      <c r="C414" s="1114"/>
      <c r="D414" s="1132"/>
      <c r="E414" s="1115"/>
      <c r="F414" s="462">
        <f>F388+F160</f>
        <v>41383.254000000001</v>
      </c>
      <c r="G414" s="408" t="s">
        <v>326</v>
      </c>
      <c r="H414" s="1046"/>
      <c r="I414" s="1046"/>
      <c r="J414" s="1046"/>
      <c r="K414" s="1046"/>
      <c r="L414" s="1046"/>
      <c r="M414" s="1046"/>
      <c r="N414" s="1046"/>
      <c r="O414" s="1046"/>
      <c r="P414" s="1307"/>
    </row>
    <row r="415" spans="1:16" ht="34.5" customHeight="1" x14ac:dyDescent="0.2">
      <c r="A415" s="1114"/>
      <c r="B415" s="1134"/>
      <c r="C415" s="1114"/>
      <c r="D415" s="1132"/>
      <c r="E415" s="1115"/>
      <c r="F415" s="462">
        <f>F389+F161</f>
        <v>7006.8240000000005</v>
      </c>
      <c r="G415" s="408">
        <v>2</v>
      </c>
      <c r="H415" s="1046"/>
      <c r="I415" s="1046"/>
      <c r="J415" s="1046"/>
      <c r="K415" s="1046"/>
      <c r="L415" s="1046"/>
      <c r="M415" s="1046"/>
      <c r="N415" s="1046"/>
      <c r="O415" s="1046"/>
      <c r="P415" s="1307"/>
    </row>
    <row r="416" spans="1:16" ht="34.5" customHeight="1" x14ac:dyDescent="0.2">
      <c r="A416" s="1114"/>
      <c r="B416" s="1134"/>
      <c r="C416" s="1114"/>
      <c r="D416" s="1132"/>
      <c r="E416" s="1115"/>
      <c r="F416" s="462">
        <f>F41</f>
        <v>1690.5</v>
      </c>
      <c r="G416" s="408">
        <v>3</v>
      </c>
      <c r="H416" s="1046"/>
      <c r="I416" s="1046"/>
      <c r="J416" s="1046"/>
      <c r="K416" s="1046"/>
      <c r="L416" s="1046"/>
      <c r="M416" s="1046"/>
      <c r="N416" s="1046"/>
      <c r="O416" s="1046"/>
      <c r="P416" s="1307"/>
    </row>
    <row r="417" spans="1:16" ht="34.5" customHeight="1" x14ac:dyDescent="0.2">
      <c r="A417" s="1114"/>
      <c r="B417" s="1134"/>
      <c r="C417" s="1114"/>
      <c r="D417" s="1132"/>
      <c r="E417" s="1115"/>
      <c r="F417" s="462">
        <v>0</v>
      </c>
      <c r="G417" s="408">
        <v>4</v>
      </c>
      <c r="H417" s="1046"/>
      <c r="I417" s="1046"/>
      <c r="J417" s="1046"/>
      <c r="K417" s="1046"/>
      <c r="L417" s="1046"/>
      <c r="M417" s="1046"/>
      <c r="N417" s="1046"/>
      <c r="O417" s="1046"/>
      <c r="P417" s="1307"/>
    </row>
    <row r="418" spans="1:16" ht="34.5" customHeight="1" x14ac:dyDescent="0.2">
      <c r="A418" s="1114"/>
      <c r="B418" s="1134"/>
      <c r="C418" s="1114"/>
      <c r="D418" s="1132"/>
      <c r="E418" s="1115"/>
      <c r="F418" s="513">
        <f>F413+F414+F415+F416+F417</f>
        <v>84130.698999999993</v>
      </c>
      <c r="G418" s="365">
        <v>5</v>
      </c>
      <c r="H418" s="1046"/>
      <c r="I418" s="1046"/>
      <c r="J418" s="1046"/>
      <c r="K418" s="1046"/>
      <c r="L418" s="1046"/>
      <c r="M418" s="1046"/>
      <c r="N418" s="1046"/>
      <c r="O418" s="1046"/>
      <c r="P418" s="1307"/>
    </row>
    <row r="419" spans="1:16" s="8" customFormat="1" ht="26.25" customHeight="1" x14ac:dyDescent="0.2">
      <c r="A419" s="1114"/>
      <c r="B419" s="1134"/>
      <c r="C419" s="1114"/>
      <c r="D419" s="1132"/>
      <c r="E419" s="1115">
        <v>2019</v>
      </c>
      <c r="F419" s="462">
        <f>F392</f>
        <v>281240.85700000002</v>
      </c>
      <c r="G419" s="408">
        <v>1</v>
      </c>
      <c r="H419" s="1046">
        <f t="shared" ref="H419:N419" si="41">H392+H164+H42</f>
        <v>7.0124000000000004</v>
      </c>
      <c r="I419" s="1046">
        <f t="shared" si="41"/>
        <v>21182.809999999998</v>
      </c>
      <c r="J419" s="1046">
        <f t="shared" si="41"/>
        <v>4.0306499999999996</v>
      </c>
      <c r="K419" s="1046">
        <f t="shared" si="41"/>
        <v>6.3E-3</v>
      </c>
      <c r="L419" s="1046">
        <f t="shared" si="41"/>
        <v>0.35602999999999996</v>
      </c>
      <c r="M419" s="1046">
        <f t="shared" si="41"/>
        <v>0.77139999999999997</v>
      </c>
      <c r="N419" s="1046">
        <f t="shared" si="41"/>
        <v>11197.400000000001</v>
      </c>
      <c r="O419" s="1063"/>
      <c r="P419" s="1307">
        <f>P392+P164+P42</f>
        <v>14057.438</v>
      </c>
    </row>
    <row r="420" spans="1:16" s="5" customFormat="1" ht="26.25" customHeight="1" x14ac:dyDescent="0.2">
      <c r="A420" s="1114"/>
      <c r="B420" s="1134"/>
      <c r="C420" s="1114"/>
      <c r="D420" s="1132"/>
      <c r="E420" s="1115"/>
      <c r="F420" s="462">
        <f>F393+F164</f>
        <v>68040.562999999995</v>
      </c>
      <c r="G420" s="408" t="s">
        <v>326</v>
      </c>
      <c r="H420" s="1046"/>
      <c r="I420" s="1046"/>
      <c r="J420" s="1046"/>
      <c r="K420" s="1046"/>
      <c r="L420" s="1046"/>
      <c r="M420" s="1046"/>
      <c r="N420" s="1046"/>
      <c r="O420" s="1063"/>
      <c r="P420" s="1307"/>
    </row>
    <row r="421" spans="1:16" ht="34.5" customHeight="1" x14ac:dyDescent="0.2">
      <c r="A421" s="1114"/>
      <c r="B421" s="1134"/>
      <c r="C421" s="1114"/>
      <c r="D421" s="1132"/>
      <c r="E421" s="1115"/>
      <c r="F421" s="1136">
        <f>F394+F165</f>
        <v>33400.385999999999</v>
      </c>
      <c r="G421" s="1047">
        <v>2</v>
      </c>
      <c r="H421" s="1046"/>
      <c r="I421" s="1046"/>
      <c r="J421" s="1046"/>
      <c r="K421" s="1046"/>
      <c r="L421" s="1046"/>
      <c r="M421" s="1046"/>
      <c r="N421" s="1046"/>
      <c r="O421" s="1063"/>
      <c r="P421" s="1307"/>
    </row>
    <row r="422" spans="1:16" ht="15" hidden="1" customHeight="1" x14ac:dyDescent="0.2">
      <c r="A422" s="1114"/>
      <c r="B422" s="1134"/>
      <c r="C422" s="1114"/>
      <c r="D422" s="1132"/>
      <c r="E422" s="1115"/>
      <c r="F422" s="1136"/>
      <c r="G422" s="1047"/>
      <c r="H422" s="1046"/>
      <c r="I422" s="1046"/>
      <c r="J422" s="1046"/>
      <c r="K422" s="1046"/>
      <c r="L422" s="1046"/>
      <c r="M422" s="1046"/>
      <c r="N422" s="1046"/>
      <c r="O422" s="1063"/>
      <c r="P422" s="1307"/>
    </row>
    <row r="423" spans="1:16" ht="30" customHeight="1" x14ac:dyDescent="0.2">
      <c r="A423" s="1114"/>
      <c r="B423" s="1134"/>
      <c r="C423" s="1114"/>
      <c r="D423" s="1132"/>
      <c r="E423" s="1115"/>
      <c r="F423" s="462">
        <f>F42+F166</f>
        <v>13001.4</v>
      </c>
      <c r="G423" s="408">
        <v>3</v>
      </c>
      <c r="H423" s="1046"/>
      <c r="I423" s="1046"/>
      <c r="J423" s="1046"/>
      <c r="K423" s="1046"/>
      <c r="L423" s="1046"/>
      <c r="M423" s="1046"/>
      <c r="N423" s="1046"/>
      <c r="O423" s="1063"/>
      <c r="P423" s="1307"/>
    </row>
    <row r="424" spans="1:16" ht="34.5" customHeight="1" x14ac:dyDescent="0.2">
      <c r="A424" s="1114"/>
      <c r="B424" s="1134"/>
      <c r="C424" s="1114"/>
      <c r="D424" s="1132"/>
      <c r="E424" s="1115"/>
      <c r="F424" s="462">
        <f>F395+F167+F43</f>
        <v>373141.44199999992</v>
      </c>
      <c r="G424" s="408">
        <v>4</v>
      </c>
      <c r="H424" s="1046"/>
      <c r="I424" s="1046"/>
      <c r="J424" s="1046"/>
      <c r="K424" s="1046"/>
      <c r="L424" s="1046"/>
      <c r="M424" s="1046"/>
      <c r="N424" s="1046"/>
      <c r="O424" s="1063"/>
      <c r="P424" s="1307"/>
    </row>
    <row r="425" spans="1:16" ht="34.5" customHeight="1" x14ac:dyDescent="0.2">
      <c r="A425" s="1114"/>
      <c r="B425" s="1134"/>
      <c r="C425" s="1114"/>
      <c r="D425" s="1132"/>
      <c r="E425" s="1115"/>
      <c r="F425" s="513">
        <f>F419+F420+F421+F423+F424</f>
        <v>768824.64800000004</v>
      </c>
      <c r="G425" s="365">
        <v>5</v>
      </c>
      <c r="H425" s="1046"/>
      <c r="I425" s="1046"/>
      <c r="J425" s="1046"/>
      <c r="K425" s="1046"/>
      <c r="L425" s="1046"/>
      <c r="M425" s="1046"/>
      <c r="N425" s="1046"/>
      <c r="O425" s="1063"/>
      <c r="P425" s="1307"/>
    </row>
    <row r="426" spans="1:16" ht="34.5" customHeight="1" x14ac:dyDescent="0.2">
      <c r="A426" s="1114"/>
      <c r="B426" s="1134"/>
      <c r="C426" s="1114"/>
      <c r="D426" s="1132"/>
      <c r="E426" s="1298">
        <v>2020</v>
      </c>
      <c r="F426" s="511">
        <f>F397</f>
        <v>46397.012000000002</v>
      </c>
      <c r="G426" s="512">
        <v>1</v>
      </c>
      <c r="H426" s="1301">
        <f>H397+H45+H170</f>
        <v>1.0606</v>
      </c>
      <c r="I426" s="1301">
        <f>I397+I45+I170</f>
        <v>835.77999999999986</v>
      </c>
      <c r="J426" s="1301">
        <f t="shared" ref="J426:P426" si="42">J397+J45+J170</f>
        <v>6.0000000000000001E-3</v>
      </c>
      <c r="K426" s="1301"/>
      <c r="L426" s="1301">
        <f t="shared" si="42"/>
        <v>5.0029999999999998E-2</v>
      </c>
      <c r="M426" s="1301">
        <f>M397+M45+M170</f>
        <v>0.30200000000000005</v>
      </c>
      <c r="N426" s="1301">
        <f t="shared" si="42"/>
        <v>191.57</v>
      </c>
      <c r="O426" s="1301"/>
      <c r="P426" s="1304">
        <f t="shared" si="42"/>
        <v>760.9</v>
      </c>
    </row>
    <row r="427" spans="1:16" ht="34.5" customHeight="1" x14ac:dyDescent="0.2">
      <c r="A427" s="1114"/>
      <c r="B427" s="1134"/>
      <c r="C427" s="1114"/>
      <c r="D427" s="1132"/>
      <c r="E427" s="1299"/>
      <c r="F427" s="511">
        <f>F398</f>
        <v>29602.518</v>
      </c>
      <c r="G427" s="512" t="s">
        <v>326</v>
      </c>
      <c r="H427" s="1302"/>
      <c r="I427" s="1302"/>
      <c r="J427" s="1302"/>
      <c r="K427" s="1302"/>
      <c r="L427" s="1302"/>
      <c r="M427" s="1302"/>
      <c r="N427" s="1302"/>
      <c r="O427" s="1302"/>
      <c r="P427" s="1305"/>
    </row>
    <row r="428" spans="1:16" ht="34.5" customHeight="1" x14ac:dyDescent="0.2">
      <c r="A428" s="1114"/>
      <c r="B428" s="1134"/>
      <c r="C428" s="1114"/>
      <c r="D428" s="1132"/>
      <c r="E428" s="1299"/>
      <c r="F428" s="511">
        <f>F399</f>
        <v>8961.893</v>
      </c>
      <c r="G428" s="512">
        <v>2</v>
      </c>
      <c r="H428" s="1302"/>
      <c r="I428" s="1302"/>
      <c r="J428" s="1302"/>
      <c r="K428" s="1302"/>
      <c r="L428" s="1302"/>
      <c r="M428" s="1302"/>
      <c r="N428" s="1302"/>
      <c r="O428" s="1302"/>
      <c r="P428" s="1305"/>
    </row>
    <row r="429" spans="1:16" ht="34.5" customHeight="1" x14ac:dyDescent="0.2">
      <c r="A429" s="1114"/>
      <c r="B429" s="1134"/>
      <c r="C429" s="1114"/>
      <c r="D429" s="1132"/>
      <c r="E429" s="1299"/>
      <c r="F429" s="462">
        <f>F45</f>
        <v>289</v>
      </c>
      <c r="G429" s="408">
        <v>3</v>
      </c>
      <c r="H429" s="1302"/>
      <c r="I429" s="1302"/>
      <c r="J429" s="1302"/>
      <c r="K429" s="1302"/>
      <c r="L429" s="1302"/>
      <c r="M429" s="1302"/>
      <c r="N429" s="1302"/>
      <c r="O429" s="1302"/>
      <c r="P429" s="1305"/>
    </row>
    <row r="430" spans="1:16" ht="34.5" customHeight="1" x14ac:dyDescent="0.2">
      <c r="A430" s="1114"/>
      <c r="B430" s="1134"/>
      <c r="C430" s="1114"/>
      <c r="D430" s="1132"/>
      <c r="E430" s="1299"/>
      <c r="F430" s="462">
        <f>F400+F170</f>
        <v>37180</v>
      </c>
      <c r="G430" s="408">
        <v>4</v>
      </c>
      <c r="H430" s="1302"/>
      <c r="I430" s="1302"/>
      <c r="J430" s="1302"/>
      <c r="K430" s="1302"/>
      <c r="L430" s="1302"/>
      <c r="M430" s="1302"/>
      <c r="N430" s="1302"/>
      <c r="O430" s="1302"/>
      <c r="P430" s="1305"/>
    </row>
    <row r="431" spans="1:16" ht="34.5" customHeight="1" x14ac:dyDescent="0.2">
      <c r="A431" s="1114"/>
      <c r="B431" s="1135"/>
      <c r="C431" s="1114"/>
      <c r="D431" s="1132"/>
      <c r="E431" s="1300"/>
      <c r="F431" s="513">
        <f>F426+F427+F428+F429+F430</f>
        <v>122430.423</v>
      </c>
      <c r="G431" s="365">
        <v>5</v>
      </c>
      <c r="H431" s="1303"/>
      <c r="I431" s="1303"/>
      <c r="J431" s="1303"/>
      <c r="K431" s="1303"/>
      <c r="L431" s="1303"/>
      <c r="M431" s="1303"/>
      <c r="N431" s="1303"/>
      <c r="O431" s="1303"/>
      <c r="P431" s="1306"/>
    </row>
    <row r="432" spans="1:16" ht="34.5" customHeight="1" x14ac:dyDescent="0.2">
      <c r="A432" s="1128"/>
      <c r="B432" s="1129" t="s">
        <v>200</v>
      </c>
      <c r="C432" s="1128"/>
      <c r="D432" s="1113"/>
      <c r="E432" s="1128"/>
      <c r="F432" s="406">
        <f>F403+F413+F419+F426</f>
        <v>370002.24599999998</v>
      </c>
      <c r="G432" s="369">
        <v>1</v>
      </c>
      <c r="H432" s="1113">
        <f>H403+H413+H419+H426</f>
        <v>13.6557</v>
      </c>
      <c r="I432" s="1113">
        <f>I403+I413+I419+I426</f>
        <v>46003.146999999997</v>
      </c>
      <c r="J432" s="1113">
        <f>J403+J413+J419+J426</f>
        <v>9.0870499999999996</v>
      </c>
      <c r="K432" s="1113">
        <v>0.16</v>
      </c>
      <c r="L432" s="1113">
        <v>3.06</v>
      </c>
      <c r="M432" s="1113">
        <f t="shared" ref="M432" si="43">M403+M413+M419+M426</f>
        <v>1.5904</v>
      </c>
      <c r="N432" s="1113">
        <f>N403+N413+N419+N426</f>
        <v>24769.795000000002</v>
      </c>
      <c r="O432" s="1113"/>
      <c r="P432" s="972">
        <f>P403+P413+P419+P426</f>
        <v>24635.378000000004</v>
      </c>
    </row>
    <row r="433" spans="1:16" ht="34.5" customHeight="1" x14ac:dyDescent="0.2">
      <c r="A433" s="1128"/>
      <c r="B433" s="1130"/>
      <c r="C433" s="1128"/>
      <c r="D433" s="1128"/>
      <c r="E433" s="1128"/>
      <c r="F433" s="406">
        <f>F408+F414+F420+F427</f>
        <v>144764.435</v>
      </c>
      <c r="G433" s="369" t="s">
        <v>326</v>
      </c>
      <c r="H433" s="1113"/>
      <c r="I433" s="1113"/>
      <c r="J433" s="1113"/>
      <c r="K433" s="1113"/>
      <c r="L433" s="1113"/>
      <c r="M433" s="1113"/>
      <c r="N433" s="1113"/>
      <c r="O433" s="1113"/>
      <c r="P433" s="972"/>
    </row>
    <row r="434" spans="1:16" ht="34.5" customHeight="1" x14ac:dyDescent="0.2">
      <c r="A434" s="1128"/>
      <c r="B434" s="1130"/>
      <c r="C434" s="1128"/>
      <c r="D434" s="1128"/>
      <c r="E434" s="1128"/>
      <c r="F434" s="406">
        <f>F409+F415+F421+F428</f>
        <v>52882.819000000003</v>
      </c>
      <c r="G434" s="370">
        <v>2</v>
      </c>
      <c r="H434" s="1113"/>
      <c r="I434" s="1113"/>
      <c r="J434" s="1113"/>
      <c r="K434" s="1113"/>
      <c r="L434" s="1113"/>
      <c r="M434" s="1113"/>
      <c r="N434" s="1113"/>
      <c r="O434" s="1113"/>
      <c r="P434" s="972"/>
    </row>
    <row r="435" spans="1:16" ht="34.5" customHeight="1" x14ac:dyDescent="0.2">
      <c r="A435" s="1128"/>
      <c r="B435" s="1130"/>
      <c r="C435" s="1128"/>
      <c r="D435" s="1128"/>
      <c r="E435" s="1128"/>
      <c r="F435" s="406">
        <f>F410+F416+F423+F429</f>
        <v>16174.619999999999</v>
      </c>
      <c r="G435" s="369">
        <v>3</v>
      </c>
      <c r="H435" s="1113"/>
      <c r="I435" s="1113"/>
      <c r="J435" s="1113"/>
      <c r="K435" s="1113"/>
      <c r="L435" s="1113"/>
      <c r="M435" s="1113"/>
      <c r="N435" s="1113"/>
      <c r="O435" s="1113"/>
      <c r="P435" s="972"/>
    </row>
    <row r="436" spans="1:16" ht="34.5" customHeight="1" x14ac:dyDescent="0.2">
      <c r="A436" s="1128"/>
      <c r="B436" s="1130"/>
      <c r="C436" s="1128"/>
      <c r="D436" s="1128"/>
      <c r="E436" s="1128"/>
      <c r="F436" s="406">
        <f>F411+F417+F424+F430</f>
        <v>420201.44199999992</v>
      </c>
      <c r="G436" s="369">
        <v>4</v>
      </c>
      <c r="H436" s="1113"/>
      <c r="I436" s="1113"/>
      <c r="J436" s="1113"/>
      <c r="K436" s="1113"/>
      <c r="L436" s="1113"/>
      <c r="M436" s="1113"/>
      <c r="N436" s="1113"/>
      <c r="O436" s="1113"/>
      <c r="P436" s="972"/>
    </row>
    <row r="437" spans="1:16" ht="34.5" customHeight="1" x14ac:dyDescent="0.2">
      <c r="A437" s="1128"/>
      <c r="B437" s="1131"/>
      <c r="C437" s="1128"/>
      <c r="D437" s="1128"/>
      <c r="E437" s="1128"/>
      <c r="F437" s="515">
        <f>F432+F433+F434+F435+F436</f>
        <v>1004025.5619999999</v>
      </c>
      <c r="G437" s="514">
        <v>5</v>
      </c>
      <c r="H437" s="1113"/>
      <c r="I437" s="1113"/>
      <c r="J437" s="1113"/>
      <c r="K437" s="1113"/>
      <c r="L437" s="1113"/>
      <c r="M437" s="1113"/>
      <c r="N437" s="1113"/>
      <c r="O437" s="1113"/>
      <c r="P437" s="972"/>
    </row>
    <row r="438" spans="1:16" ht="66.75" customHeight="1" x14ac:dyDescent="0.2">
      <c r="A438" s="1291" t="s">
        <v>416</v>
      </c>
      <c r="B438" s="1291"/>
      <c r="C438" s="1291"/>
      <c r="D438" s="1291"/>
      <c r="E438" s="1291"/>
      <c r="F438" s="1291"/>
      <c r="G438" s="1291"/>
      <c r="H438" s="1291"/>
      <c r="I438" s="1291"/>
      <c r="J438" s="1291"/>
      <c r="K438" s="1291"/>
      <c r="L438" s="1291"/>
      <c r="M438" s="1291"/>
      <c r="N438" s="1291"/>
      <c r="O438" s="1291"/>
      <c r="P438" s="1291"/>
    </row>
    <row r="439" spans="1:16" ht="53.25" customHeight="1" x14ac:dyDescent="0.2">
      <c r="A439" s="704" t="s">
        <v>425</v>
      </c>
      <c r="B439" s="704"/>
      <c r="C439" s="704"/>
      <c r="D439" s="704"/>
      <c r="E439" s="704"/>
      <c r="F439" s="704"/>
      <c r="G439" s="704"/>
      <c r="H439" s="704"/>
      <c r="I439" s="704"/>
      <c r="J439" s="704"/>
      <c r="K439" s="704"/>
      <c r="L439" s="704"/>
      <c r="M439" s="704"/>
      <c r="N439" s="704"/>
      <c r="O439" s="704"/>
      <c r="P439" s="704"/>
    </row>
    <row r="440" spans="1:16" s="141" customFormat="1" ht="16.5" customHeight="1" x14ac:dyDescent="0.2">
      <c r="A440" s="1127"/>
      <c r="B440" s="1127"/>
      <c r="C440" s="251"/>
      <c r="D440" s="251"/>
      <c r="E440" s="251"/>
      <c r="F440" s="251"/>
      <c r="G440" s="251"/>
      <c r="H440" s="251"/>
      <c r="I440" s="251"/>
      <c r="J440" s="251"/>
      <c r="K440" s="251"/>
      <c r="L440" s="251"/>
      <c r="M440" s="251"/>
      <c r="N440" s="247"/>
      <c r="O440" s="247"/>
      <c r="P440" s="247"/>
    </row>
    <row r="441" spans="1:16" ht="18.75" x14ac:dyDescent="0.3">
      <c r="A441" s="137" t="s">
        <v>318</v>
      </c>
      <c r="B441" s="137"/>
      <c r="C441" s="137"/>
      <c r="D441" s="137"/>
      <c r="E441" s="245"/>
      <c r="F441" s="245"/>
      <c r="G441" s="245"/>
      <c r="H441" s="245"/>
      <c r="I441" s="245"/>
      <c r="J441" s="241" t="s">
        <v>303</v>
      </c>
      <c r="K441" s="241"/>
      <c r="O441" s="241" t="s">
        <v>272</v>
      </c>
      <c r="P441" s="250" t="s">
        <v>319</v>
      </c>
    </row>
    <row r="442" spans="1:16" ht="1.5" customHeight="1" x14ac:dyDescent="0.3">
      <c r="A442" s="245"/>
      <c r="B442" s="137"/>
      <c r="C442" s="245"/>
      <c r="D442" s="245"/>
      <c r="E442" s="245"/>
      <c r="F442" s="245"/>
      <c r="G442" s="245"/>
      <c r="H442" s="245"/>
      <c r="I442" s="245"/>
      <c r="J442" s="245"/>
      <c r="K442" s="245"/>
      <c r="L442" s="245"/>
      <c r="M442" s="241"/>
      <c r="N442" s="241"/>
      <c r="O442" s="241"/>
      <c r="P442" s="241"/>
    </row>
    <row r="443" spans="1:16" ht="24" customHeight="1" x14ac:dyDescent="0.3">
      <c r="A443" s="245"/>
      <c r="B443" s="137"/>
      <c r="C443" s="245"/>
      <c r="D443" s="245"/>
      <c r="E443" s="245"/>
      <c r="F443" s="245"/>
      <c r="G443" s="245"/>
      <c r="H443" s="245"/>
      <c r="I443" s="245"/>
      <c r="J443" s="245"/>
      <c r="K443" s="245"/>
      <c r="L443" s="245"/>
      <c r="M443" s="241"/>
      <c r="N443" s="241"/>
      <c r="O443" s="241"/>
      <c r="P443" s="241"/>
    </row>
    <row r="444" spans="1:16" ht="18.75" x14ac:dyDescent="0.3">
      <c r="A444" s="246"/>
      <c r="B444" s="245"/>
      <c r="C444" s="245"/>
      <c r="D444" s="245"/>
      <c r="E444" s="246"/>
      <c r="F444" s="246"/>
      <c r="G444" s="246"/>
      <c r="H444" s="253"/>
      <c r="I444" s="246"/>
      <c r="J444" s="245"/>
      <c r="K444" s="245"/>
      <c r="L444" s="245"/>
      <c r="M444" s="245"/>
      <c r="N444" s="245" t="s">
        <v>410</v>
      </c>
      <c r="O444" s="1"/>
      <c r="P444" s="1"/>
    </row>
    <row r="445" spans="1:16" ht="18.75" x14ac:dyDescent="0.2">
      <c r="A445" s="137" t="s">
        <v>320</v>
      </c>
      <c r="B445" s="137"/>
      <c r="C445" s="137"/>
      <c r="D445" s="137"/>
      <c r="E445" s="137"/>
      <c r="F445" s="137"/>
      <c r="G445" s="137"/>
      <c r="H445" s="137"/>
      <c r="I445" s="137"/>
      <c r="J445" s="137"/>
      <c r="K445" s="137"/>
      <c r="L445" s="137"/>
      <c r="M445" s="137"/>
      <c r="N445" s="137"/>
      <c r="O445" s="137"/>
      <c r="P445" s="252" t="s">
        <v>304</v>
      </c>
    </row>
    <row r="446" spans="1:16" ht="15.75" x14ac:dyDescent="0.2">
      <c r="A446" s="1"/>
      <c r="B446" s="138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42.75" customHeight="1" x14ac:dyDescent="0.3">
      <c r="A447" s="1"/>
      <c r="E447" s="142"/>
      <c r="F447" s="142"/>
      <c r="G447" s="142"/>
      <c r="H447" s="142"/>
      <c r="I447" s="142"/>
      <c r="L447" s="139"/>
      <c r="M447" s="139"/>
      <c r="N447" s="139"/>
      <c r="O447" s="139"/>
      <c r="P447" s="139"/>
    </row>
    <row r="450" spans="6:16" ht="40.5" customHeight="1" x14ac:dyDescent="0.2">
      <c r="F450" s="234"/>
      <c r="O450" s="240"/>
      <c r="P450" s="240"/>
    </row>
  </sheetData>
  <mergeCells count="1212">
    <mergeCell ref="A438:P438"/>
    <mergeCell ref="N42:N44"/>
    <mergeCell ref="O42:O44"/>
    <mergeCell ref="P42:P44"/>
    <mergeCell ref="A275:A277"/>
    <mergeCell ref="P397:P401"/>
    <mergeCell ref="E426:E431"/>
    <mergeCell ref="H426:H431"/>
    <mergeCell ref="I426:I431"/>
    <mergeCell ref="J426:J431"/>
    <mergeCell ref="K426:K431"/>
    <mergeCell ref="L426:L431"/>
    <mergeCell ref="M426:M431"/>
    <mergeCell ref="N426:N431"/>
    <mergeCell ref="O426:O431"/>
    <mergeCell ref="P426:P431"/>
    <mergeCell ref="N413:N418"/>
    <mergeCell ref="P403:P412"/>
    <mergeCell ref="P413:P418"/>
    <mergeCell ref="P419:P425"/>
    <mergeCell ref="A373:A375"/>
    <mergeCell ref="B373:B375"/>
    <mergeCell ref="C373:C375"/>
    <mergeCell ref="D373:D375"/>
    <mergeCell ref="B381:B402"/>
    <mergeCell ref="A395:A402"/>
    <mergeCell ref="A142:A147"/>
    <mergeCell ref="B142:B147"/>
    <mergeCell ref="C142:C147"/>
    <mergeCell ref="D142:D147"/>
    <mergeCell ref="E152:E153"/>
    <mergeCell ref="A148:A154"/>
    <mergeCell ref="C386:C402"/>
    <mergeCell ref="D381:D402"/>
    <mergeCell ref="I403:I412"/>
    <mergeCell ref="J403:J412"/>
    <mergeCell ref="K403:K412"/>
    <mergeCell ref="L403:L412"/>
    <mergeCell ref="F381:F384"/>
    <mergeCell ref="G381:G384"/>
    <mergeCell ref="I381:I386"/>
    <mergeCell ref="J381:J386"/>
    <mergeCell ref="O261:O264"/>
    <mergeCell ref="P261:P264"/>
    <mergeCell ref="H223:H227"/>
    <mergeCell ref="I223:I227"/>
    <mergeCell ref="J223:J227"/>
    <mergeCell ref="A249:A265"/>
    <mergeCell ref="C249:C265"/>
    <mergeCell ref="A284:A295"/>
    <mergeCell ref="B284:B295"/>
    <mergeCell ref="C284:C295"/>
    <mergeCell ref="A311:A326"/>
    <mergeCell ref="B311:B326"/>
    <mergeCell ref="C311:C326"/>
    <mergeCell ref="A308:A310"/>
    <mergeCell ref="B308:B310"/>
    <mergeCell ref="C308:C310"/>
    <mergeCell ref="D308:D310"/>
    <mergeCell ref="J290:J294"/>
    <mergeCell ref="K296:K297"/>
    <mergeCell ref="C281:C283"/>
    <mergeCell ref="B281:B283"/>
    <mergeCell ref="A281:A283"/>
    <mergeCell ref="D281:D283"/>
    <mergeCell ref="L290:L294"/>
    <mergeCell ref="L284:L289"/>
    <mergeCell ref="N290:N294"/>
    <mergeCell ref="B148:B154"/>
    <mergeCell ref="A305:A307"/>
    <mergeCell ref="E305:E307"/>
    <mergeCell ref="O290:O294"/>
    <mergeCell ref="C305:C307"/>
    <mergeCell ref="F214:F215"/>
    <mergeCell ref="G214:G215"/>
    <mergeCell ref="P298:P304"/>
    <mergeCell ref="E261:E264"/>
    <mergeCell ref="K223:K227"/>
    <mergeCell ref="L223:L227"/>
    <mergeCell ref="M223:M227"/>
    <mergeCell ref="N223:N227"/>
    <mergeCell ref="O223:O227"/>
    <mergeCell ref="I230:I236"/>
    <mergeCell ref="J230:J236"/>
    <mergeCell ref="K230:K236"/>
    <mergeCell ref="L230:L236"/>
    <mergeCell ref="M230:M236"/>
    <mergeCell ref="N230:N236"/>
    <mergeCell ref="O230:O236"/>
    <mergeCell ref="L228:L229"/>
    <mergeCell ref="M228:M229"/>
    <mergeCell ref="N228:N229"/>
    <mergeCell ref="P148:P150"/>
    <mergeCell ref="E148:E151"/>
    <mergeCell ref="P160:P163"/>
    <mergeCell ref="P187:P191"/>
    <mergeCell ref="H272:H274"/>
    <mergeCell ref="P197:P203"/>
    <mergeCell ref="P192:P194"/>
    <mergeCell ref="P195:P196"/>
    <mergeCell ref="J192:J194"/>
    <mergeCell ref="K192:K194"/>
    <mergeCell ref="L192:L194"/>
    <mergeCell ref="J195:J196"/>
    <mergeCell ref="K195:K196"/>
    <mergeCell ref="L195:L196"/>
    <mergeCell ref="E197:E203"/>
    <mergeCell ref="F197:F201"/>
    <mergeCell ref="G197:G201"/>
    <mergeCell ref="H197:H203"/>
    <mergeCell ref="O197:O203"/>
    <mergeCell ref="H209:H210"/>
    <mergeCell ref="I209:I210"/>
    <mergeCell ref="O195:O196"/>
    <mergeCell ref="M192:M194"/>
    <mergeCell ref="M195:M196"/>
    <mergeCell ref="N192:N194"/>
    <mergeCell ref="I197:I203"/>
    <mergeCell ref="J197:J203"/>
    <mergeCell ref="K197:K203"/>
    <mergeCell ref="L197:L203"/>
    <mergeCell ref="M197:M203"/>
    <mergeCell ref="N197:N203"/>
    <mergeCell ref="N209:N210"/>
    <mergeCell ref="O209:O210"/>
    <mergeCell ref="O207:O208"/>
    <mergeCell ref="L209:L210"/>
    <mergeCell ref="M256:M260"/>
    <mergeCell ref="E170:E171"/>
    <mergeCell ref="O228:O229"/>
    <mergeCell ref="P239:P240"/>
    <mergeCell ref="H266:H271"/>
    <mergeCell ref="N241:N244"/>
    <mergeCell ref="N266:N271"/>
    <mergeCell ref="J266:J271"/>
    <mergeCell ref="K266:K271"/>
    <mergeCell ref="O252:O255"/>
    <mergeCell ref="P275:P277"/>
    <mergeCell ref="P290:P294"/>
    <mergeCell ref="K298:K304"/>
    <mergeCell ref="L298:L304"/>
    <mergeCell ref="M298:M304"/>
    <mergeCell ref="N298:N304"/>
    <mergeCell ref="O298:O304"/>
    <mergeCell ref="H281:H283"/>
    <mergeCell ref="I281:I283"/>
    <mergeCell ref="L241:L244"/>
    <mergeCell ref="M241:M244"/>
    <mergeCell ref="M245:M248"/>
    <mergeCell ref="N245:N248"/>
    <mergeCell ref="O245:O248"/>
    <mergeCell ref="H237:H238"/>
    <mergeCell ref="J237:J238"/>
    <mergeCell ref="H230:H236"/>
    <mergeCell ref="I252:I255"/>
    <mergeCell ref="H252:H255"/>
    <mergeCell ref="P256:P260"/>
    <mergeCell ref="P249:P251"/>
    <mergeCell ref="M239:M240"/>
    <mergeCell ref="I272:I274"/>
    <mergeCell ref="A90:A92"/>
    <mergeCell ref="B84:B86"/>
    <mergeCell ref="C84:C86"/>
    <mergeCell ref="D84:D86"/>
    <mergeCell ref="E90:E92"/>
    <mergeCell ref="P115:P117"/>
    <mergeCell ref="H115:H117"/>
    <mergeCell ref="P127:P129"/>
    <mergeCell ref="B109:B111"/>
    <mergeCell ref="P109:P111"/>
    <mergeCell ref="A112:A114"/>
    <mergeCell ref="C121:C123"/>
    <mergeCell ref="B112:B114"/>
    <mergeCell ref="C112:C114"/>
    <mergeCell ref="E308:E310"/>
    <mergeCell ref="H308:H310"/>
    <mergeCell ref="I308:I310"/>
    <mergeCell ref="J308:J310"/>
    <mergeCell ref="K308:K310"/>
    <mergeCell ref="E160:E163"/>
    <mergeCell ref="H160:H163"/>
    <mergeCell ref="I160:I163"/>
    <mergeCell ref="J160:J163"/>
    <mergeCell ref="K160:K163"/>
    <mergeCell ref="L160:L163"/>
    <mergeCell ref="M160:M163"/>
    <mergeCell ref="N160:N163"/>
    <mergeCell ref="O160:O163"/>
    <mergeCell ref="H298:H304"/>
    <mergeCell ref="I298:I304"/>
    <mergeCell ref="J298:J304"/>
    <mergeCell ref="F161:F162"/>
    <mergeCell ref="A104:A108"/>
    <mergeCell ref="B104:B108"/>
    <mergeCell ref="C104:C108"/>
    <mergeCell ref="D104:D108"/>
    <mergeCell ref="A124:A130"/>
    <mergeCell ref="B124:B130"/>
    <mergeCell ref="C124:C130"/>
    <mergeCell ref="A278:A280"/>
    <mergeCell ref="F290:F291"/>
    <mergeCell ref="G290:G291"/>
    <mergeCell ref="G292:G293"/>
    <mergeCell ref="F292:F293"/>
    <mergeCell ref="O49:O53"/>
    <mergeCell ref="P49:P53"/>
    <mergeCell ref="A109:A111"/>
    <mergeCell ref="H112:H114"/>
    <mergeCell ref="I112:I114"/>
    <mergeCell ref="J112:J114"/>
    <mergeCell ref="K112:K114"/>
    <mergeCell ref="N112:N114"/>
    <mergeCell ref="O112:O114"/>
    <mergeCell ref="D112:D114"/>
    <mergeCell ref="E112:E114"/>
    <mergeCell ref="P112:P114"/>
    <mergeCell ref="M57:M61"/>
    <mergeCell ref="M62:M64"/>
    <mergeCell ref="K72:K76"/>
    <mergeCell ref="L72:L76"/>
    <mergeCell ref="O94:O96"/>
    <mergeCell ref="A87:A89"/>
    <mergeCell ref="E87:E89"/>
    <mergeCell ref="H87:H89"/>
    <mergeCell ref="C40:C46"/>
    <mergeCell ref="B49:B53"/>
    <mergeCell ref="C49:C56"/>
    <mergeCell ref="D49:D56"/>
    <mergeCell ref="E49:E53"/>
    <mergeCell ref="H49:H53"/>
    <mergeCell ref="I49:I53"/>
    <mergeCell ref="J49:J53"/>
    <mergeCell ref="K49:K53"/>
    <mergeCell ref="L49:L53"/>
    <mergeCell ref="M49:M53"/>
    <mergeCell ref="N49:N53"/>
    <mergeCell ref="M115:M117"/>
    <mergeCell ref="N115:N117"/>
    <mergeCell ref="K213:K217"/>
    <mergeCell ref="L213:L217"/>
    <mergeCell ref="E42:E44"/>
    <mergeCell ref="H42:H44"/>
    <mergeCell ref="I42:I44"/>
    <mergeCell ref="J42:J44"/>
    <mergeCell ref="K42:K44"/>
    <mergeCell ref="L42:L44"/>
    <mergeCell ref="M42:M44"/>
    <mergeCell ref="N121:N123"/>
    <mergeCell ref="G161:G162"/>
    <mergeCell ref="M209:M210"/>
    <mergeCell ref="M204:M206"/>
    <mergeCell ref="E179:E183"/>
    <mergeCell ref="F179:F182"/>
    <mergeCell ref="G179:G182"/>
    <mergeCell ref="H179:H183"/>
    <mergeCell ref="I179:I183"/>
    <mergeCell ref="G338:G341"/>
    <mergeCell ref="H338:H342"/>
    <mergeCell ref="I338:I342"/>
    <mergeCell ref="J338:J342"/>
    <mergeCell ref="K338:K342"/>
    <mergeCell ref="E356:E358"/>
    <mergeCell ref="H335:H337"/>
    <mergeCell ref="I335:I337"/>
    <mergeCell ref="J335:J337"/>
    <mergeCell ref="K335:K337"/>
    <mergeCell ref="N356:N358"/>
    <mergeCell ref="O363:O364"/>
    <mergeCell ref="P363:P364"/>
    <mergeCell ref="K363:K364"/>
    <mergeCell ref="H361:H362"/>
    <mergeCell ref="I361:I362"/>
    <mergeCell ref="J361:J362"/>
    <mergeCell ref="K361:K362"/>
    <mergeCell ref="L361:L362"/>
    <mergeCell ref="M361:M362"/>
    <mergeCell ref="N361:N362"/>
    <mergeCell ref="O343:O349"/>
    <mergeCell ref="P343:P349"/>
    <mergeCell ref="O361:O362"/>
    <mergeCell ref="P361:P362"/>
    <mergeCell ref="E363:E364"/>
    <mergeCell ref="M363:M364"/>
    <mergeCell ref="E350:E355"/>
    <mergeCell ref="E343:E349"/>
    <mergeCell ref="G343:G348"/>
    <mergeCell ref="F343:F348"/>
    <mergeCell ref="P338:P342"/>
    <mergeCell ref="P330:P334"/>
    <mergeCell ref="P327:P329"/>
    <mergeCell ref="H305:H307"/>
    <mergeCell ref="L330:L334"/>
    <mergeCell ref="H327:H329"/>
    <mergeCell ref="I330:I334"/>
    <mergeCell ref="O311:O321"/>
    <mergeCell ref="P311:P321"/>
    <mergeCell ref="N311:N321"/>
    <mergeCell ref="E311:E321"/>
    <mergeCell ref="F313:F320"/>
    <mergeCell ref="G313:G320"/>
    <mergeCell ref="F327:F328"/>
    <mergeCell ref="F331:F332"/>
    <mergeCell ref="G284:G285"/>
    <mergeCell ref="E281:E283"/>
    <mergeCell ref="K330:K334"/>
    <mergeCell ref="K311:K321"/>
    <mergeCell ref="J296:J297"/>
    <mergeCell ref="L281:L283"/>
    <mergeCell ref="E296:E297"/>
    <mergeCell ref="P296:P297"/>
    <mergeCell ref="H330:H334"/>
    <mergeCell ref="P323:P325"/>
    <mergeCell ref="N296:N297"/>
    <mergeCell ref="O296:O297"/>
    <mergeCell ref="I305:I307"/>
    <mergeCell ref="J305:J307"/>
    <mergeCell ref="P335:P337"/>
    <mergeCell ref="G327:G328"/>
    <mergeCell ref="G331:G332"/>
    <mergeCell ref="L308:L310"/>
    <mergeCell ref="M308:M310"/>
    <mergeCell ref="N308:N310"/>
    <mergeCell ref="O308:O310"/>
    <mergeCell ref="P308:P310"/>
    <mergeCell ref="L335:L337"/>
    <mergeCell ref="L338:L342"/>
    <mergeCell ref="M338:M342"/>
    <mergeCell ref="N338:N342"/>
    <mergeCell ref="O338:O342"/>
    <mergeCell ref="E211:E212"/>
    <mergeCell ref="O211:O212"/>
    <mergeCell ref="K211:K212"/>
    <mergeCell ref="L211:L212"/>
    <mergeCell ref="M211:M212"/>
    <mergeCell ref="O335:O337"/>
    <mergeCell ref="N335:N337"/>
    <mergeCell ref="K290:K294"/>
    <mergeCell ref="I327:I329"/>
    <mergeCell ref="J327:J329"/>
    <mergeCell ref="H296:H297"/>
    <mergeCell ref="I296:I297"/>
    <mergeCell ref="I237:I238"/>
    <mergeCell ref="K237:K238"/>
    <mergeCell ref="H241:H244"/>
    <mergeCell ref="I241:I244"/>
    <mergeCell ref="O327:O329"/>
    <mergeCell ref="N249:N251"/>
    <mergeCell ref="O249:O251"/>
    <mergeCell ref="J179:J183"/>
    <mergeCell ref="K179:K183"/>
    <mergeCell ref="L179:L183"/>
    <mergeCell ref="M179:M183"/>
    <mergeCell ref="N179:N183"/>
    <mergeCell ref="O179:O183"/>
    <mergeCell ref="M184:M186"/>
    <mergeCell ref="L112:L114"/>
    <mergeCell ref="M112:M114"/>
    <mergeCell ref="H192:H194"/>
    <mergeCell ref="H195:H196"/>
    <mergeCell ref="N187:N191"/>
    <mergeCell ref="E118:E120"/>
    <mergeCell ref="K164:K169"/>
    <mergeCell ref="H137:H139"/>
    <mergeCell ref="E187:E191"/>
    <mergeCell ref="E174:E178"/>
    <mergeCell ref="F187:F190"/>
    <mergeCell ref="G187:G190"/>
    <mergeCell ref="H187:H191"/>
    <mergeCell ref="I187:I191"/>
    <mergeCell ref="J187:J191"/>
    <mergeCell ref="K187:K191"/>
    <mergeCell ref="L187:L191"/>
    <mergeCell ref="M187:M191"/>
    <mergeCell ref="J137:J139"/>
    <mergeCell ref="M155:M159"/>
    <mergeCell ref="L164:L169"/>
    <mergeCell ref="K131:K132"/>
    <mergeCell ref="L131:L132"/>
    <mergeCell ref="M131:M132"/>
    <mergeCell ref="I184:I186"/>
    <mergeCell ref="E104:E106"/>
    <mergeCell ref="P179:P183"/>
    <mergeCell ref="H118:H120"/>
    <mergeCell ref="I118:I120"/>
    <mergeCell ref="J118:J120"/>
    <mergeCell ref="K118:K120"/>
    <mergeCell ref="L118:L120"/>
    <mergeCell ref="M118:M120"/>
    <mergeCell ref="N118:N120"/>
    <mergeCell ref="O118:O120"/>
    <mergeCell ref="K170:K171"/>
    <mergeCell ref="L170:L171"/>
    <mergeCell ref="M170:M171"/>
    <mergeCell ref="N170:N171"/>
    <mergeCell ref="O170:O171"/>
    <mergeCell ref="P170:P171"/>
    <mergeCell ref="E121:E123"/>
    <mergeCell ref="N133:N134"/>
    <mergeCell ref="O142:O146"/>
    <mergeCell ref="M133:M134"/>
    <mergeCell ref="H133:H134"/>
    <mergeCell ref="P118:P120"/>
    <mergeCell ref="O121:O123"/>
    <mergeCell ref="P121:P123"/>
    <mergeCell ref="E127:E129"/>
    <mergeCell ref="H127:H129"/>
    <mergeCell ref="I127:I129"/>
    <mergeCell ref="J127:J129"/>
    <mergeCell ref="K127:K129"/>
    <mergeCell ref="L127:L129"/>
    <mergeCell ref="M127:M129"/>
    <mergeCell ref="N127:N129"/>
    <mergeCell ref="I148:I150"/>
    <mergeCell ref="J148:J150"/>
    <mergeCell ref="K148:K150"/>
    <mergeCell ref="L148:L150"/>
    <mergeCell ref="M148:M150"/>
    <mergeCell ref="N148:N150"/>
    <mergeCell ref="O148:O150"/>
    <mergeCell ref="L124:L126"/>
    <mergeCell ref="O115:O117"/>
    <mergeCell ref="H109:H111"/>
    <mergeCell ref="M142:M146"/>
    <mergeCell ref="N142:N146"/>
    <mergeCell ref="J155:J159"/>
    <mergeCell ref="N97:N101"/>
    <mergeCell ref="O127:O129"/>
    <mergeCell ref="O109:O111"/>
    <mergeCell ref="M97:M101"/>
    <mergeCell ref="N256:N260"/>
    <mergeCell ref="O256:O260"/>
    <mergeCell ref="K305:K307"/>
    <mergeCell ref="N213:N217"/>
    <mergeCell ref="O213:O217"/>
    <mergeCell ref="O330:O334"/>
    <mergeCell ref="J209:J210"/>
    <mergeCell ref="K209:K210"/>
    <mergeCell ref="I245:I248"/>
    <mergeCell ref="O239:O240"/>
    <mergeCell ref="J245:J248"/>
    <mergeCell ref="I266:I271"/>
    <mergeCell ref="M327:M329"/>
    <mergeCell ref="N327:N329"/>
    <mergeCell ref="I218:I222"/>
    <mergeCell ref="J218:J222"/>
    <mergeCell ref="J228:J229"/>
    <mergeCell ref="K323:K325"/>
    <mergeCell ref="L323:L325"/>
    <mergeCell ref="M323:M325"/>
    <mergeCell ref="M213:M217"/>
    <mergeCell ref="M272:M274"/>
    <mergeCell ref="N272:N274"/>
    <mergeCell ref="N239:N240"/>
    <mergeCell ref="K327:K329"/>
    <mergeCell ref="L327:L329"/>
    <mergeCell ref="O241:O244"/>
    <mergeCell ref="N323:N325"/>
    <mergeCell ref="L296:L297"/>
    <mergeCell ref="M296:M297"/>
    <mergeCell ref="L278:L280"/>
    <mergeCell ref="J311:J321"/>
    <mergeCell ref="B338:B342"/>
    <mergeCell ref="E378:E379"/>
    <mergeCell ref="E376:E377"/>
    <mergeCell ref="D376:D379"/>
    <mergeCell ref="C376:C379"/>
    <mergeCell ref="B376:B379"/>
    <mergeCell ref="A376:A379"/>
    <mergeCell ref="G390:G391"/>
    <mergeCell ref="D343:D359"/>
    <mergeCell ref="D266:D274"/>
    <mergeCell ref="D311:D326"/>
    <mergeCell ref="A187:A191"/>
    <mergeCell ref="D241:D248"/>
    <mergeCell ref="B278:B280"/>
    <mergeCell ref="C278:C280"/>
    <mergeCell ref="L311:L321"/>
    <mergeCell ref="J124:J126"/>
    <mergeCell ref="K124:K126"/>
    <mergeCell ref="C370:C372"/>
    <mergeCell ref="D370:D372"/>
    <mergeCell ref="F298:F300"/>
    <mergeCell ref="G298:G300"/>
    <mergeCell ref="A204:A206"/>
    <mergeCell ref="B204:B206"/>
    <mergeCell ref="C204:C206"/>
    <mergeCell ref="J204:J206"/>
    <mergeCell ref="G218:G221"/>
    <mergeCell ref="H218:H222"/>
    <mergeCell ref="E245:E248"/>
    <mergeCell ref="H245:H248"/>
    <mergeCell ref="E204:E206"/>
    <mergeCell ref="E330:E334"/>
    <mergeCell ref="F338:F341"/>
    <mergeCell ref="B370:B372"/>
    <mergeCell ref="A370:A372"/>
    <mergeCell ref="L272:L274"/>
    <mergeCell ref="M335:M337"/>
    <mergeCell ref="A330:A337"/>
    <mergeCell ref="B330:B337"/>
    <mergeCell ref="C330:C337"/>
    <mergeCell ref="D330:D337"/>
    <mergeCell ref="E335:E337"/>
    <mergeCell ref="B275:B277"/>
    <mergeCell ref="D284:D295"/>
    <mergeCell ref="C298:C304"/>
    <mergeCell ref="C296:C297"/>
    <mergeCell ref="K228:K229"/>
    <mergeCell ref="H356:H358"/>
    <mergeCell ref="E323:E325"/>
    <mergeCell ref="H323:H325"/>
    <mergeCell ref="I323:I325"/>
    <mergeCell ref="J323:J325"/>
    <mergeCell ref="L363:L364"/>
    <mergeCell ref="G350:G353"/>
    <mergeCell ref="A338:A342"/>
    <mergeCell ref="E338:E342"/>
    <mergeCell ref="E361:E362"/>
    <mergeCell ref="B239:B240"/>
    <mergeCell ref="F301:F302"/>
    <mergeCell ref="G301:G302"/>
    <mergeCell ref="B327:B329"/>
    <mergeCell ref="C327:C329"/>
    <mergeCell ref="D327:D329"/>
    <mergeCell ref="C338:C342"/>
    <mergeCell ref="A230:A238"/>
    <mergeCell ref="B367:B369"/>
    <mergeCell ref="A367:A369"/>
    <mergeCell ref="C367:C369"/>
    <mergeCell ref="D367:D369"/>
    <mergeCell ref="D360:D364"/>
    <mergeCell ref="B343:B359"/>
    <mergeCell ref="A343:A359"/>
    <mergeCell ref="C343:C359"/>
    <mergeCell ref="A327:A329"/>
    <mergeCell ref="M311:M321"/>
    <mergeCell ref="A296:A297"/>
    <mergeCell ref="A298:A304"/>
    <mergeCell ref="B296:B297"/>
    <mergeCell ref="B298:B304"/>
    <mergeCell ref="D296:D297"/>
    <mergeCell ref="E278:E280"/>
    <mergeCell ref="H290:H294"/>
    <mergeCell ref="I290:I294"/>
    <mergeCell ref="M290:M294"/>
    <mergeCell ref="J330:J334"/>
    <mergeCell ref="D278:D280"/>
    <mergeCell ref="I356:I358"/>
    <mergeCell ref="J356:J358"/>
    <mergeCell ref="K356:K358"/>
    <mergeCell ref="D305:D307"/>
    <mergeCell ref="D298:D304"/>
    <mergeCell ref="B305:B307"/>
    <mergeCell ref="A360:A364"/>
    <mergeCell ref="B360:B364"/>
    <mergeCell ref="C360:C364"/>
    <mergeCell ref="E298:E304"/>
    <mergeCell ref="F421:F422"/>
    <mergeCell ref="G421:G422"/>
    <mergeCell ref="E419:E425"/>
    <mergeCell ref="I419:I425"/>
    <mergeCell ref="A197:A203"/>
    <mergeCell ref="B197:B203"/>
    <mergeCell ref="A174:A178"/>
    <mergeCell ref="B174:B178"/>
    <mergeCell ref="B179:B183"/>
    <mergeCell ref="I207:I208"/>
    <mergeCell ref="J207:J208"/>
    <mergeCell ref="I204:I206"/>
    <mergeCell ref="H184:H186"/>
    <mergeCell ref="L356:L358"/>
    <mergeCell ref="M356:M358"/>
    <mergeCell ref="L266:L271"/>
    <mergeCell ref="M266:M271"/>
    <mergeCell ref="D338:D342"/>
    <mergeCell ref="G266:G269"/>
    <mergeCell ref="E284:E289"/>
    <mergeCell ref="E327:E329"/>
    <mergeCell ref="K261:K264"/>
    <mergeCell ref="H256:H260"/>
    <mergeCell ref="C230:C238"/>
    <mergeCell ref="B230:B238"/>
    <mergeCell ref="E237:E238"/>
    <mergeCell ref="E239:E240"/>
    <mergeCell ref="B241:B248"/>
    <mergeCell ref="A218:A222"/>
    <mergeCell ref="B218:B222"/>
    <mergeCell ref="F218:F221"/>
    <mergeCell ref="F266:F269"/>
    <mergeCell ref="J275:J277"/>
    <mergeCell ref="A440:B440"/>
    <mergeCell ref="M432:M437"/>
    <mergeCell ref="N432:N437"/>
    <mergeCell ref="O432:O437"/>
    <mergeCell ref="A432:A437"/>
    <mergeCell ref="B432:B437"/>
    <mergeCell ref="C432:C437"/>
    <mergeCell ref="D432:D437"/>
    <mergeCell ref="A403:A431"/>
    <mergeCell ref="D403:D431"/>
    <mergeCell ref="B403:B431"/>
    <mergeCell ref="M403:M412"/>
    <mergeCell ref="N403:N412"/>
    <mergeCell ref="O403:O412"/>
    <mergeCell ref="E413:E418"/>
    <mergeCell ref="H413:H418"/>
    <mergeCell ref="I413:I418"/>
    <mergeCell ref="J413:J418"/>
    <mergeCell ref="K413:K418"/>
    <mergeCell ref="L413:L418"/>
    <mergeCell ref="M413:M418"/>
    <mergeCell ref="E432:E437"/>
    <mergeCell ref="H432:H437"/>
    <mergeCell ref="I432:I437"/>
    <mergeCell ref="J432:J437"/>
    <mergeCell ref="K432:K437"/>
    <mergeCell ref="F403:F407"/>
    <mergeCell ref="O413:O418"/>
    <mergeCell ref="J419:J425"/>
    <mergeCell ref="K419:K425"/>
    <mergeCell ref="L419:L425"/>
    <mergeCell ref="I195:I196"/>
    <mergeCell ref="A209:A210"/>
    <mergeCell ref="H72:H76"/>
    <mergeCell ref="I72:I76"/>
    <mergeCell ref="L432:L437"/>
    <mergeCell ref="H419:H425"/>
    <mergeCell ref="H403:H412"/>
    <mergeCell ref="C403:C431"/>
    <mergeCell ref="E403:E412"/>
    <mergeCell ref="D239:D240"/>
    <mergeCell ref="C211:C212"/>
    <mergeCell ref="H239:H240"/>
    <mergeCell ref="F241:F242"/>
    <mergeCell ref="I239:I240"/>
    <mergeCell ref="J239:J240"/>
    <mergeCell ref="D211:D212"/>
    <mergeCell ref="C239:C240"/>
    <mergeCell ref="D192:D196"/>
    <mergeCell ref="A184:A186"/>
    <mergeCell ref="B184:B186"/>
    <mergeCell ref="C184:C186"/>
    <mergeCell ref="D184:D186"/>
    <mergeCell ref="E184:E186"/>
    <mergeCell ref="B209:B210"/>
    <mergeCell ref="L239:L240"/>
    <mergeCell ref="A211:A212"/>
    <mergeCell ref="A239:A240"/>
    <mergeCell ref="A266:A274"/>
    <mergeCell ref="B266:B274"/>
    <mergeCell ref="C266:C274"/>
    <mergeCell ref="H311:H321"/>
    <mergeCell ref="I311:I321"/>
    <mergeCell ref="L62:L64"/>
    <mergeCell ref="C148:C154"/>
    <mergeCell ref="D148:D154"/>
    <mergeCell ref="C155:C172"/>
    <mergeCell ref="D155:D172"/>
    <mergeCell ref="B155:B172"/>
    <mergeCell ref="A155:A172"/>
    <mergeCell ref="D94:D102"/>
    <mergeCell ref="A103:P103"/>
    <mergeCell ref="K109:K111"/>
    <mergeCell ref="L109:L111"/>
    <mergeCell ref="C115:C117"/>
    <mergeCell ref="C109:C111"/>
    <mergeCell ref="D109:D111"/>
    <mergeCell ref="P155:P159"/>
    <mergeCell ref="N94:N96"/>
    <mergeCell ref="B187:B191"/>
    <mergeCell ref="O97:O101"/>
    <mergeCell ref="M164:M169"/>
    <mergeCell ref="F131:F132"/>
    <mergeCell ref="G131:G132"/>
    <mergeCell ref="N131:N132"/>
    <mergeCell ref="H121:H123"/>
    <mergeCell ref="I121:I123"/>
    <mergeCell ref="J121:J123"/>
    <mergeCell ref="K121:K123"/>
    <mergeCell ref="L121:L123"/>
    <mergeCell ref="M121:M123"/>
    <mergeCell ref="N109:N111"/>
    <mergeCell ref="F148:F150"/>
    <mergeCell ref="G148:G150"/>
    <mergeCell ref="H148:H150"/>
    <mergeCell ref="E94:E96"/>
    <mergeCell ref="H7:H8"/>
    <mergeCell ref="B40:B46"/>
    <mergeCell ref="A40:A46"/>
    <mergeCell ref="J62:J64"/>
    <mergeCell ref="J77:J78"/>
    <mergeCell ref="K77:K78"/>
    <mergeCell ref="F77:F78"/>
    <mergeCell ref="G77:G78"/>
    <mergeCell ref="D77:D78"/>
    <mergeCell ref="G104:G105"/>
    <mergeCell ref="A94:A102"/>
    <mergeCell ref="D40:D46"/>
    <mergeCell ref="A66:P66"/>
    <mergeCell ref="M90:M92"/>
    <mergeCell ref="N90:N92"/>
    <mergeCell ref="O90:O92"/>
    <mergeCell ref="A47:P47"/>
    <mergeCell ref="E54:E56"/>
    <mergeCell ref="H54:H56"/>
    <mergeCell ref="I54:I56"/>
    <mergeCell ref="J104:J105"/>
    <mergeCell ref="K104:K105"/>
    <mergeCell ref="K84:K86"/>
    <mergeCell ref="L84:L86"/>
    <mergeCell ref="J70:J71"/>
    <mergeCell ref="K70:K71"/>
    <mergeCell ref="N54:N56"/>
    <mergeCell ref="O54:O56"/>
    <mergeCell ref="J72:J76"/>
    <mergeCell ref="K62:K64"/>
    <mergeCell ref="L57:L61"/>
    <mergeCell ref="I94:I96"/>
    <mergeCell ref="J94:J96"/>
    <mergeCell ref="K94:K96"/>
    <mergeCell ref="L94:L96"/>
    <mergeCell ref="M94:M96"/>
    <mergeCell ref="O6:O8"/>
    <mergeCell ref="J7:N7"/>
    <mergeCell ref="J184:J186"/>
    <mergeCell ref="K184:K186"/>
    <mergeCell ref="L184:L186"/>
    <mergeCell ref="O137:O139"/>
    <mergeCell ref="N155:N159"/>
    <mergeCell ref="O155:O159"/>
    <mergeCell ref="I137:I139"/>
    <mergeCell ref="F127:F128"/>
    <mergeCell ref="G127:G128"/>
    <mergeCell ref="F174:F177"/>
    <mergeCell ref="G174:G177"/>
    <mergeCell ref="H174:H178"/>
    <mergeCell ref="O131:O132"/>
    <mergeCell ref="I155:I159"/>
    <mergeCell ref="L174:L178"/>
    <mergeCell ref="M174:M178"/>
    <mergeCell ref="K90:K92"/>
    <mergeCell ref="L90:L92"/>
    <mergeCell ref="J133:J134"/>
    <mergeCell ref="M124:M126"/>
    <mergeCell ref="K133:K134"/>
    <mergeCell ref="H155:H159"/>
    <mergeCell ref="H164:H169"/>
    <mergeCell ref="I164:I169"/>
    <mergeCell ref="J164:J169"/>
    <mergeCell ref="E6:E8"/>
    <mergeCell ref="F6:F8"/>
    <mergeCell ref="H104:H105"/>
    <mergeCell ref="F133:F134"/>
    <mergeCell ref="I104:I105"/>
    <mergeCell ref="G6:G8"/>
    <mergeCell ref="I7:I8"/>
    <mergeCell ref="A10:P10"/>
    <mergeCell ref="E156:E159"/>
    <mergeCell ref="B133:B134"/>
    <mergeCell ref="A133:A134"/>
    <mergeCell ref="A115:A117"/>
    <mergeCell ref="B115:B117"/>
    <mergeCell ref="C118:C120"/>
    <mergeCell ref="D118:D120"/>
    <mergeCell ref="A121:A123"/>
    <mergeCell ref="B121:B123"/>
    <mergeCell ref="K155:K159"/>
    <mergeCell ref="B54:B56"/>
    <mergeCell ref="F57:F59"/>
    <mergeCell ref="G57:G59"/>
    <mergeCell ref="N124:N126"/>
    <mergeCell ref="O124:O126"/>
    <mergeCell ref="M84:M86"/>
    <mergeCell ref="N84:N86"/>
    <mergeCell ref="O84:O86"/>
    <mergeCell ref="P84:P86"/>
    <mergeCell ref="I124:I126"/>
    <mergeCell ref="I57:I61"/>
    <mergeCell ref="C6:C8"/>
    <mergeCell ref="D6:D8"/>
    <mergeCell ref="H94:H96"/>
    <mergeCell ref="M419:M425"/>
    <mergeCell ref="N419:N425"/>
    <mergeCell ref="G403:G407"/>
    <mergeCell ref="M381:M386"/>
    <mergeCell ref="O381:O386"/>
    <mergeCell ref="N387:N391"/>
    <mergeCell ref="F390:F391"/>
    <mergeCell ref="E397:E401"/>
    <mergeCell ref="H397:H401"/>
    <mergeCell ref="I397:I401"/>
    <mergeCell ref="J397:J401"/>
    <mergeCell ref="K397:K401"/>
    <mergeCell ref="L397:L401"/>
    <mergeCell ref="M397:M401"/>
    <mergeCell ref="N397:N401"/>
    <mergeCell ref="O397:O401"/>
    <mergeCell ref="O419:O425"/>
    <mergeCell ref="M392:M396"/>
    <mergeCell ref="N392:N396"/>
    <mergeCell ref="O392:O396"/>
    <mergeCell ref="K381:K386"/>
    <mergeCell ref="N381:N386"/>
    <mergeCell ref="L381:L386"/>
    <mergeCell ref="H381:H386"/>
    <mergeCell ref="E392:E396"/>
    <mergeCell ref="E387:E391"/>
    <mergeCell ref="H387:H391"/>
    <mergeCell ref="L387:L391"/>
    <mergeCell ref="E381:E386"/>
    <mergeCell ref="H392:H396"/>
    <mergeCell ref="I392:I396"/>
    <mergeCell ref="J392:J396"/>
    <mergeCell ref="M387:M391"/>
    <mergeCell ref="H350:H355"/>
    <mergeCell ref="I350:I355"/>
    <mergeCell ref="J350:J355"/>
    <mergeCell ref="K350:K355"/>
    <mergeCell ref="L350:L355"/>
    <mergeCell ref="M350:M355"/>
    <mergeCell ref="N350:N355"/>
    <mergeCell ref="H343:H349"/>
    <mergeCell ref="I343:I349"/>
    <mergeCell ref="J343:J349"/>
    <mergeCell ref="K343:K349"/>
    <mergeCell ref="L343:L349"/>
    <mergeCell ref="M343:M349"/>
    <mergeCell ref="N343:N349"/>
    <mergeCell ref="K392:K396"/>
    <mergeCell ref="L392:L396"/>
    <mergeCell ref="N363:N364"/>
    <mergeCell ref="H363:H364"/>
    <mergeCell ref="I363:I364"/>
    <mergeCell ref="J363:J364"/>
    <mergeCell ref="I387:I391"/>
    <mergeCell ref="J387:J391"/>
    <mergeCell ref="K387:K391"/>
    <mergeCell ref="O350:O355"/>
    <mergeCell ref="P350:P355"/>
    <mergeCell ref="P209:P210"/>
    <mergeCell ref="N164:N169"/>
    <mergeCell ref="O164:O169"/>
    <mergeCell ref="P218:P222"/>
    <mergeCell ref="P392:P396"/>
    <mergeCell ref="O266:O271"/>
    <mergeCell ref="O284:O289"/>
    <mergeCell ref="N284:N289"/>
    <mergeCell ref="L275:L277"/>
    <mergeCell ref="M275:M277"/>
    <mergeCell ref="N275:N277"/>
    <mergeCell ref="O275:O277"/>
    <mergeCell ref="P305:P307"/>
    <mergeCell ref="L305:L307"/>
    <mergeCell ref="M305:M307"/>
    <mergeCell ref="N305:N307"/>
    <mergeCell ref="O305:O307"/>
    <mergeCell ref="M284:M289"/>
    <mergeCell ref="M330:M334"/>
    <mergeCell ref="N330:N334"/>
    <mergeCell ref="P164:P169"/>
    <mergeCell ref="N184:N186"/>
    <mergeCell ref="N174:N178"/>
    <mergeCell ref="P213:P217"/>
    <mergeCell ref="O174:O178"/>
    <mergeCell ref="P174:P178"/>
    <mergeCell ref="O187:O191"/>
    <mergeCell ref="N252:N255"/>
    <mergeCell ref="N211:N212"/>
    <mergeCell ref="O323:O325"/>
    <mergeCell ref="A3:P5"/>
    <mergeCell ref="M1:P2"/>
    <mergeCell ref="P6:P8"/>
    <mergeCell ref="L77:L78"/>
    <mergeCell ref="E57:E61"/>
    <mergeCell ref="E70:E71"/>
    <mergeCell ref="E77:E78"/>
    <mergeCell ref="N70:N71"/>
    <mergeCell ref="C70:C71"/>
    <mergeCell ref="D70:D71"/>
    <mergeCell ref="B70:B71"/>
    <mergeCell ref="O70:O71"/>
    <mergeCell ref="A77:A78"/>
    <mergeCell ref="F70:F71"/>
    <mergeCell ref="G70:G71"/>
    <mergeCell ref="M70:M71"/>
    <mergeCell ref="A70:A71"/>
    <mergeCell ref="F51:F53"/>
    <mergeCell ref="G51:G53"/>
    <mergeCell ref="B77:B78"/>
    <mergeCell ref="C77:C78"/>
    <mergeCell ref="A48:P48"/>
    <mergeCell ref="E62:E64"/>
    <mergeCell ref="I62:I64"/>
    <mergeCell ref="I77:I78"/>
    <mergeCell ref="M77:M78"/>
    <mergeCell ref="M72:M76"/>
    <mergeCell ref="A6:A8"/>
    <mergeCell ref="H6:N6"/>
    <mergeCell ref="B6:B8"/>
    <mergeCell ref="P54:P56"/>
    <mergeCell ref="H57:H61"/>
    <mergeCell ref="P432:P437"/>
    <mergeCell ref="P137:P139"/>
    <mergeCell ref="A173:P173"/>
    <mergeCell ref="P252:P255"/>
    <mergeCell ref="P266:P271"/>
    <mergeCell ref="P284:P289"/>
    <mergeCell ref="P381:P386"/>
    <mergeCell ref="P387:P391"/>
    <mergeCell ref="P204:P206"/>
    <mergeCell ref="P211:P212"/>
    <mergeCell ref="P241:P244"/>
    <mergeCell ref="P184:P186"/>
    <mergeCell ref="I284:I289"/>
    <mergeCell ref="J284:J289"/>
    <mergeCell ref="K284:K289"/>
    <mergeCell ref="O387:O391"/>
    <mergeCell ref="E192:E194"/>
    <mergeCell ref="H204:H206"/>
    <mergeCell ref="C197:C203"/>
    <mergeCell ref="D174:D178"/>
    <mergeCell ref="C179:C183"/>
    <mergeCell ref="O278:O280"/>
    <mergeCell ref="P278:P280"/>
    <mergeCell ref="M281:M283"/>
    <mergeCell ref="N281:N283"/>
    <mergeCell ref="O281:O283"/>
    <mergeCell ref="P281:P283"/>
    <mergeCell ref="F284:F285"/>
    <mergeCell ref="O356:O358"/>
    <mergeCell ref="L218:L222"/>
    <mergeCell ref="M218:M222"/>
    <mergeCell ref="P356:P358"/>
    <mergeCell ref="P90:P92"/>
    <mergeCell ref="J174:J178"/>
    <mergeCell ref="K174:K178"/>
    <mergeCell ref="I174:I178"/>
    <mergeCell ref="I142:I146"/>
    <mergeCell ref="J142:J146"/>
    <mergeCell ref="K142:K146"/>
    <mergeCell ref="L142:L146"/>
    <mergeCell ref="I115:I117"/>
    <mergeCell ref="J115:J117"/>
    <mergeCell ref="K115:K117"/>
    <mergeCell ref="L115:L117"/>
    <mergeCell ref="I109:I111"/>
    <mergeCell ref="J109:J111"/>
    <mergeCell ref="M278:M280"/>
    <mergeCell ref="L207:L208"/>
    <mergeCell ref="M207:M208"/>
    <mergeCell ref="P207:P208"/>
    <mergeCell ref="N207:N208"/>
    <mergeCell ref="O237:O238"/>
    <mergeCell ref="P237:P238"/>
    <mergeCell ref="M261:M264"/>
    <mergeCell ref="N261:N264"/>
    <mergeCell ref="N278:N280"/>
    <mergeCell ref="P245:P248"/>
    <mergeCell ref="M249:M251"/>
    <mergeCell ref="M252:M255"/>
    <mergeCell ref="O272:O274"/>
    <mergeCell ref="P272:P274"/>
    <mergeCell ref="I278:I280"/>
    <mergeCell ref="I170:I171"/>
    <mergeCell ref="J170:J171"/>
    <mergeCell ref="J57:J61"/>
    <mergeCell ref="N57:N61"/>
    <mergeCell ref="O57:O61"/>
    <mergeCell ref="O62:O64"/>
    <mergeCell ref="N87:N89"/>
    <mergeCell ref="O87:O89"/>
    <mergeCell ref="P87:P89"/>
    <mergeCell ref="P62:P64"/>
    <mergeCell ref="I87:I89"/>
    <mergeCell ref="J87:J89"/>
    <mergeCell ref="K87:K89"/>
    <mergeCell ref="J54:J56"/>
    <mergeCell ref="H70:H71"/>
    <mergeCell ref="I70:I71"/>
    <mergeCell ref="K57:K61"/>
    <mergeCell ref="K54:K56"/>
    <mergeCell ref="L54:L56"/>
    <mergeCell ref="M54:M56"/>
    <mergeCell ref="L87:L89"/>
    <mergeCell ref="M87:M89"/>
    <mergeCell ref="P57:P61"/>
    <mergeCell ref="H62:H64"/>
    <mergeCell ref="A69:P69"/>
    <mergeCell ref="B57:B65"/>
    <mergeCell ref="A57:A65"/>
    <mergeCell ref="C57:C65"/>
    <mergeCell ref="N62:N64"/>
    <mergeCell ref="D57:D65"/>
    <mergeCell ref="P72:P76"/>
    <mergeCell ref="B87:B89"/>
    <mergeCell ref="C87:C89"/>
    <mergeCell ref="D87:D89"/>
    <mergeCell ref="B90:B92"/>
    <mergeCell ref="A84:A86"/>
    <mergeCell ref="P70:P71"/>
    <mergeCell ref="P77:P78"/>
    <mergeCell ref="N77:N78"/>
    <mergeCell ref="O77:O78"/>
    <mergeCell ref="A72:A76"/>
    <mergeCell ref="B72:B76"/>
    <mergeCell ref="H77:H78"/>
    <mergeCell ref="P97:P101"/>
    <mergeCell ref="F104:F105"/>
    <mergeCell ref="C94:C102"/>
    <mergeCell ref="M109:M111"/>
    <mergeCell ref="H84:H86"/>
    <mergeCell ref="C90:C92"/>
    <mergeCell ref="D90:D92"/>
    <mergeCell ref="P94:P96"/>
    <mergeCell ref="E107:E108"/>
    <mergeCell ref="L70:L71"/>
    <mergeCell ref="F74:F75"/>
    <mergeCell ref="H90:H92"/>
    <mergeCell ref="I90:I92"/>
    <mergeCell ref="J90:J92"/>
    <mergeCell ref="I84:I86"/>
    <mergeCell ref="J84:J86"/>
    <mergeCell ref="G74:G75"/>
    <mergeCell ref="C72:C76"/>
    <mergeCell ref="D72:D76"/>
    <mergeCell ref="E72:E76"/>
    <mergeCell ref="E84:E86"/>
    <mergeCell ref="N72:N76"/>
    <mergeCell ref="O72:O76"/>
    <mergeCell ref="A179:A183"/>
    <mergeCell ref="D115:D117"/>
    <mergeCell ref="E115:E117"/>
    <mergeCell ref="A118:A120"/>
    <mergeCell ref="B118:B120"/>
    <mergeCell ref="C187:C191"/>
    <mergeCell ref="C174:C178"/>
    <mergeCell ref="E131:E132"/>
    <mergeCell ref="H131:H132"/>
    <mergeCell ref="I131:I132"/>
    <mergeCell ref="L133:L134"/>
    <mergeCell ref="K137:K139"/>
    <mergeCell ref="L137:L139"/>
    <mergeCell ref="E97:E101"/>
    <mergeCell ref="A135:A136"/>
    <mergeCell ref="C135:C136"/>
    <mergeCell ref="D135:D136"/>
    <mergeCell ref="B94:B102"/>
    <mergeCell ref="A137:A141"/>
    <mergeCell ref="B137:B141"/>
    <mergeCell ref="E109:E111"/>
    <mergeCell ref="H124:H126"/>
    <mergeCell ref="H97:H101"/>
    <mergeCell ref="I97:I101"/>
    <mergeCell ref="J97:J101"/>
    <mergeCell ref="K97:K101"/>
    <mergeCell ref="L97:L101"/>
    <mergeCell ref="A131:A132"/>
    <mergeCell ref="L155:L159"/>
    <mergeCell ref="J131:J132"/>
    <mergeCell ref="I133:I134"/>
    <mergeCell ref="E133:E134"/>
    <mergeCell ref="P124:P126"/>
    <mergeCell ref="M137:M139"/>
    <mergeCell ref="N137:N139"/>
    <mergeCell ref="E164:E169"/>
    <mergeCell ref="E142:E146"/>
    <mergeCell ref="F142:F146"/>
    <mergeCell ref="G142:G146"/>
    <mergeCell ref="H142:H146"/>
    <mergeCell ref="L104:L105"/>
    <mergeCell ref="M104:M105"/>
    <mergeCell ref="N104:N105"/>
    <mergeCell ref="O104:O105"/>
    <mergeCell ref="C192:C196"/>
    <mergeCell ref="P142:P146"/>
    <mergeCell ref="K204:K206"/>
    <mergeCell ref="D204:D206"/>
    <mergeCell ref="E195:E196"/>
    <mergeCell ref="O133:O134"/>
    <mergeCell ref="O184:O186"/>
    <mergeCell ref="C137:C141"/>
    <mergeCell ref="N195:N196"/>
    <mergeCell ref="O192:O194"/>
    <mergeCell ref="E124:E126"/>
    <mergeCell ref="D121:D123"/>
    <mergeCell ref="D124:D130"/>
    <mergeCell ref="P104:P105"/>
    <mergeCell ref="H170:H171"/>
    <mergeCell ref="C133:C134"/>
    <mergeCell ref="D133:D134"/>
    <mergeCell ref="D131:D132"/>
    <mergeCell ref="D187:D191"/>
    <mergeCell ref="I192:I194"/>
    <mergeCell ref="M237:M238"/>
    <mergeCell ref="N237:N238"/>
    <mergeCell ref="B223:B229"/>
    <mergeCell ref="C223:C229"/>
    <mergeCell ref="P131:P132"/>
    <mergeCell ref="P133:P134"/>
    <mergeCell ref="E207:E208"/>
    <mergeCell ref="D179:D183"/>
    <mergeCell ref="D197:D203"/>
    <mergeCell ref="D137:D141"/>
    <mergeCell ref="P228:P229"/>
    <mergeCell ref="B135:B136"/>
    <mergeCell ref="E137:E139"/>
    <mergeCell ref="B131:B132"/>
    <mergeCell ref="F168:F169"/>
    <mergeCell ref="G168:G169"/>
    <mergeCell ref="B192:B196"/>
    <mergeCell ref="K207:K208"/>
    <mergeCell ref="H207:H208"/>
    <mergeCell ref="G133:G134"/>
    <mergeCell ref="L204:L206"/>
    <mergeCell ref="C218:C222"/>
    <mergeCell ref="D218:D222"/>
    <mergeCell ref="B211:B212"/>
    <mergeCell ref="N218:N222"/>
    <mergeCell ref="C131:C132"/>
    <mergeCell ref="N204:N206"/>
    <mergeCell ref="O204:O206"/>
    <mergeCell ref="O218:O222"/>
    <mergeCell ref="C209:C210"/>
    <mergeCell ref="D209:D210"/>
    <mergeCell ref="E209:E210"/>
    <mergeCell ref="H261:H264"/>
    <mergeCell ref="E230:E236"/>
    <mergeCell ref="F230:F235"/>
    <mergeCell ref="G230:G235"/>
    <mergeCell ref="G241:G242"/>
    <mergeCell ref="E241:E244"/>
    <mergeCell ref="G223:G224"/>
    <mergeCell ref="G225:G226"/>
    <mergeCell ref="K249:K251"/>
    <mergeCell ref="K245:K248"/>
    <mergeCell ref="L245:L248"/>
    <mergeCell ref="E252:E255"/>
    <mergeCell ref="E218:E222"/>
    <mergeCell ref="K218:K222"/>
    <mergeCell ref="E228:E229"/>
    <mergeCell ref="H228:H229"/>
    <mergeCell ref="I228:I229"/>
    <mergeCell ref="E223:E227"/>
    <mergeCell ref="F223:F224"/>
    <mergeCell ref="F225:F226"/>
    <mergeCell ref="F246:F247"/>
    <mergeCell ref="E249:E251"/>
    <mergeCell ref="L256:L260"/>
    <mergeCell ref="E213:E217"/>
    <mergeCell ref="H213:H217"/>
    <mergeCell ref="I213:I217"/>
    <mergeCell ref="J213:J217"/>
    <mergeCell ref="D213:D217"/>
    <mergeCell ref="C213:C217"/>
    <mergeCell ref="B213:B217"/>
    <mergeCell ref="I261:I264"/>
    <mergeCell ref="J261:J264"/>
    <mergeCell ref="K275:K277"/>
    <mergeCell ref="P223:P227"/>
    <mergeCell ref="P230:P236"/>
    <mergeCell ref="K278:K280"/>
    <mergeCell ref="A49:A53"/>
    <mergeCell ref="A54:A56"/>
    <mergeCell ref="A223:A229"/>
    <mergeCell ref="D230:D238"/>
    <mergeCell ref="L261:L264"/>
    <mergeCell ref="H249:H251"/>
    <mergeCell ref="I256:I260"/>
    <mergeCell ref="J256:J260"/>
    <mergeCell ref="K256:K260"/>
    <mergeCell ref="J252:J255"/>
    <mergeCell ref="K252:K255"/>
    <mergeCell ref="J241:J244"/>
    <mergeCell ref="K241:K244"/>
    <mergeCell ref="L249:L251"/>
    <mergeCell ref="L252:L255"/>
    <mergeCell ref="I249:I251"/>
    <mergeCell ref="L237:L238"/>
    <mergeCell ref="B249:B265"/>
    <mergeCell ref="G246:G247"/>
    <mergeCell ref="A439:P439"/>
    <mergeCell ref="A192:A196"/>
    <mergeCell ref="C241:C248"/>
    <mergeCell ref="J281:J283"/>
    <mergeCell ref="H284:H289"/>
    <mergeCell ref="E290:E294"/>
    <mergeCell ref="K281:K283"/>
    <mergeCell ref="A241:A248"/>
    <mergeCell ref="C275:C277"/>
    <mergeCell ref="D275:D277"/>
    <mergeCell ref="E275:E277"/>
    <mergeCell ref="H275:H277"/>
    <mergeCell ref="I275:I277"/>
    <mergeCell ref="A213:A217"/>
    <mergeCell ref="B207:B208"/>
    <mergeCell ref="C207:C208"/>
    <mergeCell ref="D207:D208"/>
    <mergeCell ref="A207:A208"/>
    <mergeCell ref="K272:K274"/>
    <mergeCell ref="K239:K240"/>
    <mergeCell ref="H211:H212"/>
    <mergeCell ref="I211:I212"/>
    <mergeCell ref="J211:J212"/>
    <mergeCell ref="E266:E271"/>
    <mergeCell ref="E272:E274"/>
    <mergeCell ref="J272:J274"/>
    <mergeCell ref="D249:D265"/>
    <mergeCell ref="E256:E260"/>
    <mergeCell ref="H278:H280"/>
    <mergeCell ref="J249:J251"/>
    <mergeCell ref="J278:J280"/>
    <mergeCell ref="D223:D229"/>
  </mergeCells>
  <printOptions horizontalCentered="1" verticalCentered="1"/>
  <pageMargins left="0.43307086614173229" right="0.11811023622047245" top="0.27559055118110237" bottom="0.74803149606299213" header="0.43307086614173229" footer="0.35433070866141736"/>
  <pageSetup paperSize="9" scale="50" fitToHeight="0" orientation="landscape" r:id="rId1"/>
  <headerFooter>
    <oddHeader>&amp;L&amp;P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9" sqref="M29"/>
    </sheetView>
  </sheetViews>
  <sheetFormatPr defaultRowHeight="12.75" x14ac:dyDescent="0.2"/>
  <cols>
    <col min="3" max="4" width="9.140625" customWidth="1"/>
    <col min="13" max="14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Підприємства</vt:lpstr>
      <vt:lpstr>Житлове господарство</vt:lpstr>
      <vt:lpstr>Бюджет</vt:lpstr>
      <vt:lpstr>1+2+3</vt:lpstr>
      <vt:lpstr>ВСЕ</vt:lpstr>
      <vt:lpstr>Лист2</vt:lpstr>
      <vt:lpstr>ВСЕ!Заголовки_для_печати</vt:lpstr>
      <vt:lpstr>Підприємства!Область_печати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Доценко</dc:creator>
  <cp:lastModifiedBy>Acer - 5</cp:lastModifiedBy>
  <cp:lastPrinted>2018-12-11T14:27:12Z</cp:lastPrinted>
  <dcterms:created xsi:type="dcterms:W3CDTF">2006-03-17T07:38:16Z</dcterms:created>
  <dcterms:modified xsi:type="dcterms:W3CDTF">2018-12-11T14:45:48Z</dcterms:modified>
</cp:coreProperties>
</file>