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370" yWindow="435" windowWidth="11700" windowHeight="6540" activeTab="4"/>
  </bookViews>
  <sheets>
    <sheet name="Підприємства" sheetId="1" r:id="rId1"/>
    <sheet name="Житлове господарство" sheetId="3" r:id="rId2"/>
    <sheet name="Бюджет" sheetId="2" r:id="rId3"/>
    <sheet name="1+2+3" sheetId="4" r:id="rId4"/>
    <sheet name="ВСЕ" sheetId="5" r:id="rId5"/>
    <sheet name="Лист2" sheetId="6" r:id="rId6"/>
  </sheets>
  <externalReferences>
    <externalReference r:id="rId7"/>
    <externalReference r:id="rId8"/>
  </externalReferences>
  <definedNames>
    <definedName name="_xlnm._FilterDatabase" localSheetId="4" hidden="1">ВСЕ!$O$510:$P$510</definedName>
    <definedName name="_xlnm.Print_Area" localSheetId="0">Підприємства!$A$1:$M$55</definedName>
  </definedNames>
  <calcPr calcId="145621"/>
</workbook>
</file>

<file path=xl/calcChain.xml><?xml version="1.0" encoding="utf-8"?>
<calcChain xmlns="http://schemas.openxmlformats.org/spreadsheetml/2006/main">
  <c r="F507" i="5" l="1"/>
  <c r="F506" i="5"/>
  <c r="F462" i="5"/>
  <c r="J46" i="5" l="1"/>
  <c r="F46" i="5"/>
  <c r="F83" i="5"/>
  <c r="F160" i="5"/>
  <c r="I123" i="5"/>
  <c r="J123" i="5"/>
  <c r="J206" i="5" s="1"/>
  <c r="J493" i="5" s="1"/>
  <c r="N123" i="5"/>
  <c r="N206" i="5" s="1"/>
  <c r="H123" i="5"/>
  <c r="I320" i="5"/>
  <c r="L320" i="5"/>
  <c r="M320" i="5"/>
  <c r="N320" i="5"/>
  <c r="H320" i="5"/>
  <c r="F43" i="5" l="1"/>
  <c r="F286" i="5" l="1"/>
  <c r="F410" i="5" l="1"/>
  <c r="F367" i="5"/>
  <c r="F318" i="5"/>
  <c r="F289" i="5"/>
  <c r="F407" i="5"/>
  <c r="F343" i="5"/>
  <c r="F412" i="5"/>
  <c r="F352" i="5"/>
  <c r="F414" i="5"/>
  <c r="F413" i="5"/>
  <c r="F409" i="5"/>
  <c r="F411" i="5" s="1"/>
  <c r="F366" i="5"/>
  <c r="H412" i="5"/>
  <c r="F320" i="5"/>
  <c r="H288" i="5"/>
  <c r="F295" i="5"/>
  <c r="F294" i="5"/>
  <c r="F292" i="5"/>
  <c r="F240" i="5"/>
  <c r="F236" i="5"/>
  <c r="F231" i="5"/>
  <c r="F228" i="5"/>
  <c r="F225" i="5"/>
  <c r="F219" i="5"/>
  <c r="F249" i="5"/>
  <c r="F253" i="5"/>
  <c r="F261" i="5"/>
  <c r="H119" i="5"/>
  <c r="F464" i="5" l="1"/>
  <c r="F415" i="5"/>
  <c r="F456" i="5"/>
  <c r="F461" i="5"/>
  <c r="F354" i="5"/>
  <c r="F353" i="5"/>
  <c r="F324" i="5"/>
  <c r="O320" i="5"/>
  <c r="H292" i="5"/>
  <c r="M288" i="5"/>
  <c r="I288" i="5"/>
  <c r="I292" i="5"/>
  <c r="M292" i="5"/>
  <c r="N292" i="5"/>
  <c r="P292" i="5"/>
  <c r="N288" i="5"/>
  <c r="P288" i="5"/>
  <c r="F293" i="5"/>
  <c r="F465" i="5" s="1"/>
  <c r="F494" i="5" s="1"/>
  <c r="F290" i="5"/>
  <c r="F337" i="5"/>
  <c r="F84" i="5"/>
  <c r="F125" i="5"/>
  <c r="F123" i="5"/>
  <c r="F121" i="5"/>
  <c r="H464" i="5" l="1"/>
  <c r="F296" i="5"/>
  <c r="H352" i="5"/>
  <c r="F355" i="5"/>
  <c r="F317" i="5"/>
  <c r="F460" i="5" s="1"/>
  <c r="F315" i="5"/>
  <c r="F288" i="5"/>
  <c r="L41" i="5"/>
  <c r="K41" i="5"/>
  <c r="J41" i="5"/>
  <c r="P187" i="5"/>
  <c r="P156" i="5"/>
  <c r="P153" i="5"/>
  <c r="F210" i="5"/>
  <c r="F124" i="5"/>
  <c r="F209" i="5" s="1"/>
  <c r="F203" i="5"/>
  <c r="F119" i="5"/>
  <c r="F80" i="5"/>
  <c r="F200" i="5" s="1"/>
  <c r="F85" i="5"/>
  <c r="P77" i="5"/>
  <c r="N77" i="5"/>
  <c r="J77" i="5"/>
  <c r="I77" i="5"/>
  <c r="I86" i="5" s="1"/>
  <c r="H77" i="5"/>
  <c r="H80" i="5"/>
  <c r="F81" i="5"/>
  <c r="J43" i="5"/>
  <c r="J42" i="5"/>
  <c r="F47" i="5"/>
  <c r="H43" i="5"/>
  <c r="F365" i="5"/>
  <c r="F368" i="5" s="1"/>
  <c r="F359" i="5"/>
  <c r="F258" i="5"/>
  <c r="F272" i="5"/>
  <c r="I409" i="5"/>
  <c r="L409" i="5"/>
  <c r="M409" i="5"/>
  <c r="N409" i="5"/>
  <c r="P409" i="5"/>
  <c r="H409" i="5"/>
  <c r="F384" i="5"/>
  <c r="F395" i="5"/>
  <c r="F371" i="5"/>
  <c r="F467" i="5" s="1"/>
  <c r="F369" i="5"/>
  <c r="F466" i="5" s="1"/>
  <c r="F363" i="5"/>
  <c r="F311" i="5"/>
  <c r="F279" i="5"/>
  <c r="F126" i="5" l="1"/>
  <c r="P161" i="5"/>
  <c r="F459" i="5"/>
  <c r="F463" i="5" s="1"/>
  <c r="F487" i="5"/>
  <c r="F486" i="5"/>
  <c r="F491" i="5"/>
  <c r="F291" i="5"/>
  <c r="F373" i="5"/>
  <c r="L187" i="5"/>
  <c r="L206" i="5" s="1"/>
  <c r="I187" i="5"/>
  <c r="I206" i="5" s="1"/>
  <c r="H187" i="5"/>
  <c r="H206" i="5" s="1"/>
  <c r="F188" i="5"/>
  <c r="F189" i="5" s="1"/>
  <c r="F187" i="5"/>
  <c r="F206" i="5" s="1"/>
  <c r="F182" i="5"/>
  <c r="P123" i="5"/>
  <c r="P206" i="5" s="1"/>
  <c r="I119" i="5"/>
  <c r="J119" i="5"/>
  <c r="N119" i="5"/>
  <c r="N200" i="5" s="1"/>
  <c r="P119" i="5"/>
  <c r="F496" i="5"/>
  <c r="F96" i="5"/>
  <c r="J86" i="5"/>
  <c r="N86" i="5"/>
  <c r="O86" i="5"/>
  <c r="P86" i="5"/>
  <c r="H86" i="5"/>
  <c r="F82" i="5"/>
  <c r="F79" i="5"/>
  <c r="F493" i="5" l="1"/>
  <c r="F208" i="5"/>
  <c r="F495" i="5" s="1"/>
  <c r="F504" i="5" s="1"/>
  <c r="F86" i="5"/>
  <c r="F211" i="5" l="1"/>
  <c r="J325" i="5"/>
  <c r="K325" i="5"/>
  <c r="H315" i="5"/>
  <c r="H459" i="5" s="1"/>
  <c r="I315" i="5"/>
  <c r="I459" i="5" s="1"/>
  <c r="L315" i="5"/>
  <c r="L459" i="5" s="1"/>
  <c r="M315" i="5"/>
  <c r="M459" i="5" s="1"/>
  <c r="N315" i="5"/>
  <c r="N459" i="5" s="1"/>
  <c r="P315" i="5"/>
  <c r="P459" i="5" s="1"/>
  <c r="P325" i="5" l="1"/>
  <c r="M325" i="5"/>
  <c r="I325" i="5"/>
  <c r="F319" i="5"/>
  <c r="H325" i="5"/>
  <c r="N325" i="5"/>
  <c r="L325" i="5"/>
  <c r="F314" i="5" l="1"/>
  <c r="F305" i="5"/>
  <c r="F497" i="5" l="1"/>
  <c r="F498" i="5" s="1"/>
  <c r="F468" i="5"/>
  <c r="F117" i="5"/>
  <c r="F116" i="5"/>
  <c r="I46" i="5"/>
  <c r="K46" i="5"/>
  <c r="K493" i="5" s="1"/>
  <c r="L46" i="5"/>
  <c r="M46" i="5"/>
  <c r="N46" i="5"/>
  <c r="P46" i="5"/>
  <c r="H46" i="5"/>
  <c r="F42" i="5"/>
  <c r="F41" i="5"/>
  <c r="J48" i="5" l="1"/>
  <c r="F48" i="5"/>
  <c r="F118" i="5"/>
  <c r="F275" i="5" l="1"/>
  <c r="D100" i="5"/>
  <c r="C100" i="5"/>
  <c r="N90" i="5" l="1"/>
  <c r="L90" i="5"/>
  <c r="I90" i="5"/>
  <c r="H90" i="5"/>
  <c r="F90" i="5"/>
  <c r="P43" i="5" l="1"/>
  <c r="N43" i="5"/>
  <c r="N486" i="5" s="1"/>
  <c r="M43" i="5"/>
  <c r="M486" i="5" s="1"/>
  <c r="L43" i="5"/>
  <c r="K43" i="5"/>
  <c r="K486" i="5" s="1"/>
  <c r="I43" i="5"/>
  <c r="H41" i="5"/>
  <c r="F284" i="5" l="1"/>
  <c r="F285" i="5"/>
  <c r="F287" i="5" l="1"/>
  <c r="P116" i="5"/>
  <c r="P127" i="5" s="1"/>
  <c r="I341" i="5" l="1"/>
  <c r="M341" i="5"/>
  <c r="N341" i="5"/>
  <c r="P341" i="5"/>
  <c r="H341" i="5"/>
  <c r="H355" i="5" s="1"/>
  <c r="I284" i="5"/>
  <c r="H284" i="5"/>
  <c r="I281" i="5"/>
  <c r="M281" i="5"/>
  <c r="N281" i="5"/>
  <c r="O281" i="5"/>
  <c r="P281" i="5"/>
  <c r="H281" i="5"/>
  <c r="F281" i="5"/>
  <c r="F448" i="5" s="1"/>
  <c r="F183" i="5" l="1"/>
  <c r="F186" i="5" s="1"/>
  <c r="F190" i="5" s="1"/>
  <c r="N14" i="5" l="1"/>
  <c r="N13" i="5"/>
  <c r="N12" i="5"/>
  <c r="F403" i="5" l="1"/>
  <c r="I352" i="5"/>
  <c r="L352" i="5"/>
  <c r="M352" i="5"/>
  <c r="N352" i="5"/>
  <c r="P352" i="5"/>
  <c r="F340" i="5"/>
  <c r="F334" i="5"/>
  <c r="F342" i="5"/>
  <c r="F455" i="5" s="1"/>
  <c r="F341" i="5"/>
  <c r="F454" i="5" s="1"/>
  <c r="F457" i="5" s="1"/>
  <c r="I196" i="5"/>
  <c r="J196" i="5"/>
  <c r="N196" i="5"/>
  <c r="P196" i="5"/>
  <c r="H196" i="5"/>
  <c r="F197" i="5"/>
  <c r="F482" i="5" s="1"/>
  <c r="F196" i="5"/>
  <c r="F133" i="5"/>
  <c r="F131" i="5"/>
  <c r="F154" i="5"/>
  <c r="F153" i="5"/>
  <c r="F191" i="5" s="1"/>
  <c r="F148" i="5"/>
  <c r="F145" i="5"/>
  <c r="F142" i="5"/>
  <c r="F139" i="5"/>
  <c r="F136" i="5"/>
  <c r="F53" i="5"/>
  <c r="L355" i="5" l="1"/>
  <c r="L464" i="5"/>
  <c r="L493" i="5" s="1"/>
  <c r="N355" i="5"/>
  <c r="P355" i="5"/>
  <c r="M355" i="5"/>
  <c r="I355" i="5"/>
  <c r="F351" i="5"/>
  <c r="F408" i="5"/>
  <c r="F481" i="5"/>
  <c r="F199" i="5"/>
  <c r="F325" i="5"/>
  <c r="F475" i="5"/>
  <c r="F500" i="5" s="1"/>
  <c r="F155" i="5"/>
  <c r="I403" i="5"/>
  <c r="I454" i="5" s="1"/>
  <c r="L403" i="5"/>
  <c r="L454" i="5" s="1"/>
  <c r="M403" i="5"/>
  <c r="N403" i="5"/>
  <c r="P403" i="5"/>
  <c r="H403" i="5"/>
  <c r="H454" i="5" s="1"/>
  <c r="F393" i="5"/>
  <c r="I412" i="5"/>
  <c r="I464" i="5" s="1"/>
  <c r="I493" i="5" s="1"/>
  <c r="M412" i="5"/>
  <c r="M464" i="5" s="1"/>
  <c r="M493" i="5" s="1"/>
  <c r="N412" i="5"/>
  <c r="N464" i="5" s="1"/>
  <c r="N493" i="5" s="1"/>
  <c r="P412" i="5"/>
  <c r="P464" i="5" s="1"/>
  <c r="P493" i="5" s="1"/>
  <c r="H493" i="5"/>
  <c r="I396" i="5"/>
  <c r="L396" i="5"/>
  <c r="M396" i="5"/>
  <c r="N396" i="5"/>
  <c r="P396" i="5"/>
  <c r="P448" i="5" s="1"/>
  <c r="H396" i="5"/>
  <c r="H416" i="5" s="1"/>
  <c r="F443" i="5"/>
  <c r="F441" i="5"/>
  <c r="F381" i="5"/>
  <c r="F327" i="5"/>
  <c r="M284" i="5"/>
  <c r="N284" i="5"/>
  <c r="P284" i="5"/>
  <c r="H448" i="5"/>
  <c r="F282" i="5"/>
  <c r="F470" i="5"/>
  <c r="F269" i="5"/>
  <c r="I116" i="5"/>
  <c r="I127" i="5" s="1"/>
  <c r="J116" i="5"/>
  <c r="J127" i="5" s="1"/>
  <c r="N116" i="5"/>
  <c r="H116" i="5"/>
  <c r="F283" i="5" l="1"/>
  <c r="F297" i="5" s="1"/>
  <c r="P454" i="5"/>
  <c r="M454" i="5"/>
  <c r="N454" i="5"/>
  <c r="H127" i="5"/>
  <c r="H469" i="5"/>
  <c r="N191" i="5"/>
  <c r="N127" i="5"/>
  <c r="N448" i="5"/>
  <c r="L448" i="5"/>
  <c r="P416" i="5"/>
  <c r="M416" i="5"/>
  <c r="I416" i="5"/>
  <c r="M448" i="5"/>
  <c r="I448" i="5"/>
  <c r="F480" i="5"/>
  <c r="F499" i="5" s="1"/>
  <c r="N416" i="5"/>
  <c r="F192" i="5"/>
  <c r="I469" i="5" l="1"/>
  <c r="F58" i="5"/>
  <c r="F396" i="5" l="1"/>
  <c r="F452" i="5" s="1"/>
  <c r="F476" i="5" s="1"/>
  <c r="F303" i="5"/>
  <c r="F483" i="5"/>
  <c r="F485" i="5" s="1"/>
  <c r="F402" i="5" l="1"/>
  <c r="F416" i="5" s="1"/>
  <c r="F453" i="5" l="1"/>
  <c r="F469" i="5" s="1"/>
  <c r="P41" i="5"/>
  <c r="I41" i="5"/>
  <c r="M41" i="5"/>
  <c r="N41" i="5"/>
  <c r="I42" i="5"/>
  <c r="I480" i="5" s="1"/>
  <c r="J480" i="5"/>
  <c r="K42" i="5"/>
  <c r="K48" i="5" s="1"/>
  <c r="L42" i="5"/>
  <c r="M42" i="5"/>
  <c r="M480" i="5" s="1"/>
  <c r="N42" i="5"/>
  <c r="N480" i="5" s="1"/>
  <c r="P42" i="5"/>
  <c r="P480" i="5" s="1"/>
  <c r="L480" i="5" l="1"/>
  <c r="L48" i="5"/>
  <c r="N48" i="5"/>
  <c r="I48" i="5"/>
  <c r="P48" i="5"/>
  <c r="M48" i="5"/>
  <c r="N470" i="5"/>
  <c r="M470" i="5"/>
  <c r="K470" i="5"/>
  <c r="F387" i="5"/>
  <c r="N212" i="5" l="1"/>
  <c r="D312" i="5"/>
  <c r="F308" i="5"/>
  <c r="F243" i="5"/>
  <c r="F255" i="5"/>
  <c r="P183" i="5" l="1"/>
  <c r="P190" i="5" s="1"/>
  <c r="L183" i="5"/>
  <c r="I183" i="5"/>
  <c r="I190" i="5" s="1"/>
  <c r="H183" i="5"/>
  <c r="H190" i="5" s="1"/>
  <c r="P169" i="5"/>
  <c r="F170" i="5"/>
  <c r="F193" i="5" s="1"/>
  <c r="P172" i="5"/>
  <c r="J172" i="5"/>
  <c r="J200" i="5" s="1"/>
  <c r="J486" i="5" s="1"/>
  <c r="I172" i="5"/>
  <c r="I200" i="5" s="1"/>
  <c r="I486" i="5" s="1"/>
  <c r="H172" i="5"/>
  <c r="H200" i="5" s="1"/>
  <c r="J169" i="5"/>
  <c r="J191" i="5" s="1"/>
  <c r="I169" i="5"/>
  <c r="I191" i="5" s="1"/>
  <c r="H169" i="5"/>
  <c r="F156" i="5"/>
  <c r="F201" i="5" s="1"/>
  <c r="F488" i="5" s="1"/>
  <c r="F503" i="5" s="1"/>
  <c r="I212" i="5" l="1"/>
  <c r="H174" i="5"/>
  <c r="H486" i="5"/>
  <c r="L200" i="5"/>
  <c r="L486" i="5" s="1"/>
  <c r="L190" i="5"/>
  <c r="H191" i="5"/>
  <c r="H212" i="5" s="1"/>
  <c r="J212" i="5"/>
  <c r="P174" i="5"/>
  <c r="P200" i="5"/>
  <c r="P486" i="5" s="1"/>
  <c r="I174" i="5"/>
  <c r="J174" i="5"/>
  <c r="F477" i="5"/>
  <c r="I470" i="5"/>
  <c r="J470" i="5"/>
  <c r="F158" i="5"/>
  <c r="F161" i="5" s="1"/>
  <c r="P191" i="5"/>
  <c r="P470" i="5" s="1"/>
  <c r="F108" i="5"/>
  <c r="D101" i="5"/>
  <c r="D99" i="5"/>
  <c r="F101" i="5"/>
  <c r="F120" i="5" s="1"/>
  <c r="F202" i="5" s="1"/>
  <c r="F204" i="5" s="1"/>
  <c r="C102" i="5"/>
  <c r="B101" i="5"/>
  <c r="C101" i="5"/>
  <c r="C99" i="5"/>
  <c r="H42" i="5"/>
  <c r="H48" i="5" s="1"/>
  <c r="P212" i="5" l="1"/>
  <c r="F122" i="5"/>
  <c r="F127" i="5" s="1"/>
  <c r="H480" i="5"/>
  <c r="N499" i="5"/>
  <c r="F490" i="5" l="1"/>
  <c r="F505" i="5" s="1"/>
  <c r="F492" i="5" l="1"/>
  <c r="H470" i="5" l="1"/>
  <c r="H499" i="5" s="1"/>
  <c r="P469" i="5" l="1"/>
  <c r="D162" i="5"/>
  <c r="D164" i="5"/>
  <c r="L169" i="5" l="1"/>
  <c r="F169" i="5"/>
  <c r="F194" i="5" s="1"/>
  <c r="F195" i="5" s="1"/>
  <c r="F212" i="5" s="1"/>
  <c r="L191" i="5" l="1"/>
  <c r="L212" i="5" s="1"/>
  <c r="L174" i="5"/>
  <c r="F478" i="5"/>
  <c r="F171" i="5"/>
  <c r="F174" i="5" s="1"/>
  <c r="L470" i="5" l="1"/>
  <c r="F479" i="5"/>
  <c r="M469" i="5"/>
  <c r="N469" i="5"/>
  <c r="L469" i="5"/>
  <c r="J499" i="5" l="1"/>
  <c r="F83" i="2" l="1"/>
  <c r="M51" i="3" l="1"/>
  <c r="L44" i="3" l="1"/>
  <c r="J44" i="3"/>
  <c r="I44" i="3"/>
  <c r="H44" i="3"/>
  <c r="H50" i="3"/>
  <c r="L50" i="3"/>
  <c r="L39" i="3"/>
  <c r="I39" i="3"/>
  <c r="H39" i="3"/>
  <c r="F39" i="3"/>
  <c r="N17" i="3"/>
  <c r="J84" i="2"/>
  <c r="N69" i="2"/>
  <c r="N83" i="2"/>
  <c r="M83" i="2"/>
  <c r="L83" i="2"/>
  <c r="I83" i="2"/>
  <c r="H83" i="2"/>
  <c r="N77" i="2"/>
  <c r="M77" i="2"/>
  <c r="L77" i="2"/>
  <c r="I77" i="2"/>
  <c r="H77" i="2"/>
  <c r="N39" i="3"/>
  <c r="J17" i="3"/>
  <c r="N84" i="2" l="1"/>
  <c r="J51" i="3"/>
  <c r="M13" i="4"/>
  <c r="L13" i="4"/>
  <c r="J13" i="4"/>
  <c r="I13" i="4"/>
  <c r="H13" i="4"/>
  <c r="C13" i="4"/>
  <c r="A13" i="4" l="1"/>
  <c r="B13" i="4"/>
  <c r="D13" i="4" s="1"/>
  <c r="K13" i="4"/>
  <c r="M43" i="1"/>
  <c r="K43" i="1" l="1"/>
  <c r="L79" i="2" l="1"/>
  <c r="I79" i="2"/>
  <c r="H79" i="2"/>
  <c r="F79" i="2"/>
  <c r="M69" i="2" l="1"/>
  <c r="M84" i="2" s="1"/>
  <c r="L69" i="2"/>
  <c r="L84" i="2" s="1"/>
  <c r="I69" i="2"/>
  <c r="I84" i="2" s="1"/>
  <c r="H69" i="2"/>
  <c r="H84" i="2" s="1"/>
  <c r="L31" i="3" l="1"/>
  <c r="L51" i="3" s="1"/>
  <c r="I31" i="3"/>
  <c r="I51" i="3" s="1"/>
  <c r="H31" i="3"/>
  <c r="H51" i="3" s="1"/>
  <c r="F31" i="3"/>
  <c r="I31" i="1" l="1"/>
  <c r="H31" i="1"/>
  <c r="I30" i="1"/>
  <c r="H30" i="1"/>
  <c r="B27" i="1"/>
  <c r="C26" i="1"/>
  <c r="C27" i="1"/>
  <c r="C28" i="1"/>
  <c r="C29" i="1"/>
  <c r="F26" i="1"/>
  <c r="G26" i="1"/>
  <c r="H26" i="1"/>
  <c r="I26" i="1"/>
  <c r="J26" i="1"/>
  <c r="K26" i="1"/>
  <c r="L26" i="1"/>
  <c r="M26" i="1"/>
  <c r="F27" i="1"/>
  <c r="G27" i="1"/>
  <c r="H27" i="1"/>
  <c r="I27" i="1"/>
  <c r="J27" i="1"/>
  <c r="K27" i="1"/>
  <c r="L27" i="1"/>
  <c r="L43" i="1" s="1"/>
  <c r="M27" i="1"/>
  <c r="F28" i="1"/>
  <c r="G28" i="1"/>
  <c r="H28" i="1"/>
  <c r="I28" i="1"/>
  <c r="J28" i="1"/>
  <c r="K28" i="1"/>
  <c r="L28" i="1"/>
  <c r="M28" i="1"/>
  <c r="F29" i="1"/>
  <c r="F43" i="1" s="1"/>
  <c r="G29" i="1"/>
  <c r="H29" i="1"/>
  <c r="I29" i="1"/>
  <c r="J29" i="1"/>
  <c r="J43" i="1" s="1"/>
  <c r="K29" i="1"/>
  <c r="L29" i="1"/>
  <c r="M29" i="1"/>
  <c r="H43" i="1" l="1"/>
  <c r="I43" i="1"/>
</calcChain>
</file>

<file path=xl/sharedStrings.xml><?xml version="1.0" encoding="utf-8"?>
<sst xmlns="http://schemas.openxmlformats.org/spreadsheetml/2006/main" count="973" uniqueCount="474">
  <si>
    <t>№ п/п</t>
  </si>
  <si>
    <t>в тому числі</t>
  </si>
  <si>
    <t xml:space="preserve">Природ-ний газ,      млн. куб. м </t>
  </si>
  <si>
    <t>Вугілля, тис. т</t>
  </si>
  <si>
    <t>Електро-енергія,                млн. кВт. год.</t>
  </si>
  <si>
    <t>Тепло-енергія,  тис. Гкал</t>
  </si>
  <si>
    <t>А</t>
  </si>
  <si>
    <t>Б</t>
  </si>
  <si>
    <t>В</t>
  </si>
  <si>
    <t>Г</t>
  </si>
  <si>
    <r>
      <t xml:space="preserve">         </t>
    </r>
    <r>
      <rPr>
        <sz val="10"/>
        <rFont val="Times New Roman"/>
        <family val="1"/>
        <charset val="204"/>
      </rPr>
      <t xml:space="preserve">  </t>
    </r>
  </si>
  <si>
    <t>Житлове господарство</t>
  </si>
  <si>
    <t>Інші підприємства житлово-комунального господарства</t>
  </si>
  <si>
    <t>Водопровідно-каналізаційне господарство</t>
  </si>
  <si>
    <t>Місце впровадження
(адреса)</t>
  </si>
  <si>
    <t>3. Бюджетні установи та організації</t>
  </si>
  <si>
    <t>Вартість зекономлених ПЕР, тис. грн.</t>
  </si>
  <si>
    <t>Очікувана економія паливно-енергетичних ресурсів</t>
  </si>
  <si>
    <t>Вартість розробки і впровадження ЕЗЗТ, тис. грн.</t>
  </si>
  <si>
    <t>Економія ПЕР,     
тис. туп</t>
  </si>
  <si>
    <t>Код джерела фінансу-вання **</t>
  </si>
  <si>
    <t xml:space="preserve">Найменування енергозберігаючого заходу та технології (ЕЗЗТ)* </t>
  </si>
  <si>
    <t>Примітка:</t>
  </si>
  <si>
    <t>Заходи з енергозбереження на 2016 -2020 роки</t>
  </si>
  <si>
    <t>1.</t>
  </si>
  <si>
    <t>Виконання робіт по налагоджуванню хімводоочистки котлової води для отримання безнакипного режиму роботи вугільних котлів</t>
  </si>
  <si>
    <t>2.</t>
  </si>
  <si>
    <t>Встановлення електрокотла "Піонер" для нагріву бойлера побутових потреб замість парового нагріву</t>
  </si>
  <si>
    <t>3.</t>
  </si>
  <si>
    <t>Встановлення частотних перетворювачів живлення електродвигунів тягодутьєвого обладнання вугільного котла ДКВР-10/13 №2</t>
  </si>
  <si>
    <t>4.</t>
  </si>
  <si>
    <t>Впровадження електричного нагріву технологічних ємностей замість парового нагріву</t>
  </si>
  <si>
    <t>Виконавець заходу</t>
  </si>
  <si>
    <t xml:space="preserve"> 
Термін впровадження </t>
  </si>
  <si>
    <t>ПрАТ"Артемівск Вайнері",</t>
  </si>
  <si>
    <t>Очистка парових бойлерів і заміна обладнання</t>
  </si>
  <si>
    <t>Заміна насоса в котельні</t>
  </si>
  <si>
    <t>ДНЗ№18</t>
  </si>
  <si>
    <t>ДНЗ№24</t>
  </si>
  <si>
    <t>ДНЗ№39</t>
  </si>
  <si>
    <t>ДНЗ№47</t>
  </si>
  <si>
    <t>ДНЗ№49</t>
  </si>
  <si>
    <t>ДНЗ №52</t>
  </si>
  <si>
    <t>ДНЗ№56</t>
  </si>
  <si>
    <t>ДНЗ №58</t>
  </si>
  <si>
    <t>ЗОШ№7</t>
  </si>
  <si>
    <t>ЗОШ №10</t>
  </si>
  <si>
    <t>ЗОШ №11</t>
  </si>
  <si>
    <t>ЗОШ №12</t>
  </si>
  <si>
    <t>ЗОШ №13</t>
  </si>
  <si>
    <t>ЗОШ №15</t>
  </si>
  <si>
    <t>ЗОШ №17</t>
  </si>
  <si>
    <t>ЗОШ №24</t>
  </si>
  <si>
    <t>Капиальний ремонт:
утеплення фасадів, 
покрівлі, заміна вікон 
та дверей у будівлі 
Артемівської загальноосвітньої
 школи -інтернат № 1
(їдальня) Артемівської міської ради 
Донецької області</t>
  </si>
  <si>
    <t>Школа-інтернат №1</t>
  </si>
  <si>
    <t>Удосконалення мереж освітлення секціонуванням</t>
  </si>
  <si>
    <t>Модернізація пристроїв компенсації реактивної енергії</t>
  </si>
  <si>
    <t>Налагоджувальні роботи процесу горіння палива в котельні</t>
  </si>
  <si>
    <t>Утеплення трубопроводів</t>
  </si>
  <si>
    <t>Очистка парових котлів заміна обладнання</t>
  </si>
  <si>
    <t>Встановлення енерго-зберігаючіх ламп</t>
  </si>
  <si>
    <t>Впровадження науково-обгрунтованих питомних витрат</t>
  </si>
  <si>
    <t xml:space="preserve">ПАТ "АЗОКМ"          </t>
  </si>
  <si>
    <t xml:space="preserve">ПАТ "АЗОКМ"         </t>
  </si>
  <si>
    <t xml:space="preserve">м. Артемівськ вул.П.Лумумби,87               </t>
  </si>
  <si>
    <t>ПрАТ"Артемівск Вайнері"</t>
  </si>
  <si>
    <t>Впровадження системи регулювання електричних двигунів</t>
  </si>
  <si>
    <t>Рудник № 7</t>
  </si>
  <si>
    <t>Рудник ім. Володарського</t>
  </si>
  <si>
    <t>-</t>
  </si>
  <si>
    <t>ДП "АРТЕМСІЛЬ"</t>
  </si>
  <si>
    <t>Встановлення ККУ-0,4-400 на ГВУ ствола 3-біс рудника № 1,3</t>
  </si>
  <si>
    <t>Заміна котлів ДКВР на сучасні з високим ККД і рівнем автоматизації на котельнях ДП "АРТЕМСІЛЬ"</t>
  </si>
  <si>
    <t>Теплове господарство</t>
  </si>
  <si>
    <t xml:space="preserve">ТОВ "Артемівськ-Енергія"           </t>
  </si>
  <si>
    <t xml:space="preserve">  ТОВ "Артемівськ-Енергія"           </t>
  </si>
  <si>
    <t xml:space="preserve"> ТОВ "Артемівськ-Енергія"           </t>
  </si>
  <si>
    <t xml:space="preserve">Теплоізоляція зовнішніх конструкцій (15) житлових будинків: по вул Декабритстів, 25,29,31,33,35,37,41,43. По вул.60 років Утворення СРСР, 21,23,27,29,33. По вул. Леваневського,164. По вул. Ювілейна,36. </t>
  </si>
  <si>
    <t>Житлове господарство, мікрорайон "Західний"                       м. Артемівськ</t>
  </si>
  <si>
    <t>50000,00   45000,00        5000,0</t>
  </si>
  <si>
    <t xml:space="preserve">5                 1                   2                      </t>
  </si>
  <si>
    <t>КП "Артемівська керуюча компанія ЖКП"</t>
  </si>
  <si>
    <t>50000,00  45000,00 5000,00</t>
  </si>
  <si>
    <t xml:space="preserve">Комунальне підприємство "Артемівська керуюча компанія житлово-комунальних послуг"           </t>
  </si>
  <si>
    <t>Заміна освітлювальних приладів денного освітлення на промислові LED світильники</t>
  </si>
  <si>
    <t>ТОВ "ТАВР ПЛЮС"</t>
  </si>
  <si>
    <t>м. Артемівськ              вул. Алебастрова,1</t>
  </si>
  <si>
    <t>Замінатрубопроводів теплопостпачання та міського водопостачання</t>
  </si>
  <si>
    <t>Заміна вікон</t>
  </si>
  <si>
    <t>Всього по галузі:</t>
  </si>
  <si>
    <t>Енергозбереження та модернізація споруд (технічне переоснащення )</t>
  </si>
  <si>
    <t>м. Артемівськ              ВНС                               вул. Леваневського,20</t>
  </si>
  <si>
    <t xml:space="preserve">м. Артемівськ                     ВНС вул.Леваневського,43 </t>
  </si>
  <si>
    <t>5.</t>
  </si>
  <si>
    <t>6.</t>
  </si>
  <si>
    <t>7.</t>
  </si>
  <si>
    <t>8.</t>
  </si>
  <si>
    <t>9.</t>
  </si>
  <si>
    <t>10.</t>
  </si>
  <si>
    <t>11.</t>
  </si>
  <si>
    <t>12.</t>
  </si>
  <si>
    <t>Диспечеризація і програмне забеспечення</t>
  </si>
  <si>
    <t>м. Артемівськ</t>
  </si>
  <si>
    <t>КП "Бахмут-Вода"</t>
  </si>
  <si>
    <t>Всього по підгалузі</t>
  </si>
  <si>
    <t>Артемівсткий УГГ</t>
  </si>
  <si>
    <t xml:space="preserve">Перевод адмінбудівлі на індівідуальну систему опалення </t>
  </si>
  <si>
    <t>Встановлення LED ламп замість ламп розжарювання в адмінбудівлі</t>
  </si>
  <si>
    <t>Встановлення побутових газових лічильників за рахунок транспортування 1608од.</t>
  </si>
  <si>
    <t>Заміна застарілого побутового газового обладнення за рахунок замовника 340од.</t>
  </si>
  <si>
    <t>м. Артемівськ  вул.Носакова,3</t>
  </si>
  <si>
    <t>ПАТ"Фітофарм"</t>
  </si>
  <si>
    <t>Відділ культури</t>
  </si>
  <si>
    <t xml:space="preserve">Термін впровадження </t>
  </si>
  <si>
    <t xml:space="preserve">Виконавець заходу </t>
  </si>
  <si>
    <t>Відділ освіти</t>
  </si>
  <si>
    <t>1                     2</t>
  </si>
  <si>
    <t>Капітальний ремонт спортивних залів"Комунального позашкільного навчального закладу спортивного профілю"Комплексна дитяча - юнацька спортивна школа№1"</t>
  </si>
  <si>
    <t xml:space="preserve">Капітальний ремонт мережі фізкультурно - спортивних клубів </t>
  </si>
  <si>
    <t>вул. Ціолковського, 6</t>
  </si>
  <si>
    <t>Комітет по фізичній культурі і спорту</t>
  </si>
  <si>
    <t>1                              2</t>
  </si>
  <si>
    <t>1                          2</t>
  </si>
  <si>
    <t>1                2</t>
  </si>
  <si>
    <t>1                             2</t>
  </si>
  <si>
    <t>вул.Артема,69,     вул.Благовіщенська,41,вул.Радянська,75,                    бульвар Металургів,2</t>
  </si>
  <si>
    <t>вул.Артема,69,                         вул.Благовіщенська,41,                    вул.Радянська,75,                   бульвар Металургів,2</t>
  </si>
  <si>
    <t>м. Артемівськ,               вул. Перемоги, 23а</t>
  </si>
  <si>
    <t>2016-2020</t>
  </si>
  <si>
    <t xml:space="preserve"> 1800,00                 200,00</t>
  </si>
  <si>
    <t>2700,00                  300,00</t>
  </si>
  <si>
    <t>ТОВ "ЕКСПРЕС-СЕРВІС"</t>
  </si>
  <si>
    <t>м. Артемівськ  вул.Сибірцева,2</t>
  </si>
  <si>
    <t>Придбання обладнання: деревообробні верстати</t>
  </si>
  <si>
    <t>Заміна ламп на енегосберігаючи</t>
  </si>
  <si>
    <t>м. Соледар                     вул. Ломоносова,8</t>
  </si>
  <si>
    <t>Заміна ламп накалювання на дідні</t>
  </si>
  <si>
    <t>м. Артемівськ                вул. Ювілейна,54</t>
  </si>
  <si>
    <t>Артемівська дитяча лікарня</t>
  </si>
  <si>
    <t>м. Артемівськ                вул. Перемоги,53</t>
  </si>
  <si>
    <t>Артемівська міська лікарня №2</t>
  </si>
  <si>
    <t>Промисловість</t>
  </si>
  <si>
    <t>Додаток  1</t>
  </si>
  <si>
    <t>ТОВ "Міськсвітло"</t>
  </si>
  <si>
    <t xml:space="preserve">  2016 -2020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</si>
  <si>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</si>
  <si>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</si>
  <si>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</si>
  <si>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</si>
  <si>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</si>
  <si>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</si>
  <si>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</si>
  <si>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</si>
  <si>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</si>
  <si>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</si>
  <si>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</si>
  <si>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</si>
  <si>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</si>
  <si>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</si>
  <si>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</si>
  <si>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</si>
  <si>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</si>
  <si>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</si>
  <si>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</si>
  <si>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Установка автоматики зовнішнього освітлення</t>
  </si>
  <si>
    <t>Заміна    трубопроводів теплопостпачання та міського водопостачання</t>
  </si>
  <si>
    <t>Заміна світильників на енергозберігаючі</t>
  </si>
  <si>
    <t>м. Артемівськ вул.Кірова,42             цех №8</t>
  </si>
  <si>
    <t>м. Артемівськ вул.Кірова,42          цех №5           (відділення переробки шихти)</t>
  </si>
  <si>
    <t>м. Артемівськ вул.Кірова,42           цех №8</t>
  </si>
  <si>
    <t xml:space="preserve">м. Артемівськ вул.Кірова,42         </t>
  </si>
  <si>
    <t>Додаток 2</t>
  </si>
  <si>
    <t xml:space="preserve">м. Артемівськ                  ВНС            вул.Ціолковського,6 </t>
  </si>
  <si>
    <t>м. Артемівськ                  ВНС                            вул. Корсунського,63</t>
  </si>
  <si>
    <t xml:space="preserve">м. Артемівськ             ВНС            вул.Бахмутська,6а </t>
  </si>
  <si>
    <t>м. Артемівськ             ВНС                             вул. П.Лумумби</t>
  </si>
  <si>
    <t xml:space="preserve">ВНС                                Кліщіївський водозабор </t>
  </si>
  <si>
    <t xml:space="preserve"> м.Соледар                       ВНС №1          </t>
  </si>
  <si>
    <t>ВНС "Опитна”</t>
  </si>
  <si>
    <t xml:space="preserve"> ВНС                                Красносільський                 (2-й підйом) </t>
  </si>
  <si>
    <t xml:space="preserve">ВНС                                Красносільський  (1підйом-6шт.) </t>
  </si>
  <si>
    <t xml:space="preserve">м.Артемівськ, 
м.Соледар,
м.Часов-Яр,
м. Сіверськ та Артемівський район
</t>
  </si>
  <si>
    <t xml:space="preserve"> Житлово-комунальне господарство</t>
  </si>
  <si>
    <t>113953,95          60743,23          1167,72        5000,00        47043,00</t>
  </si>
  <si>
    <t>РАЗОМ:</t>
  </si>
  <si>
    <t>Додаток 3</t>
  </si>
  <si>
    <t>2016-       2017</t>
  </si>
  <si>
    <t>5              1                2</t>
  </si>
  <si>
    <t>359940,7        329835,661              30105,071</t>
  </si>
  <si>
    <t>1. Промисловість</t>
  </si>
  <si>
    <t xml:space="preserve"> 2.Житлово-комунальне господарство</t>
  </si>
  <si>
    <t>5                     4                      3                 2                  1</t>
  </si>
  <si>
    <t>483404,78      60743,23     10677,82     35105,07       376878,66</t>
  </si>
  <si>
    <t>(1) - кошти державного бюджтету; (2) - кошти місцевих бюджетів, у т.ч. (2*) - кошти обласного бюджету; (3) - кошти підприємств; (4) - інші джерела (інвестиції, кредити тощо); (5) - разом за всіма джерелами фінансування.   Природний газ 1 тис. м куб.= 1,149 туп; вугілля 1т = 0,627  туп; нафтопродукти 1т =1,459 туп; теплова енергія  1 тис. Гкал =172 туп; електроенергія  1 млн. кВт. год. = 325 туп</t>
  </si>
  <si>
    <t>(1) - кошти державного бюджтету; (2) - кошти місцевих бюджетів, у т.ч. (2*) - кошти обласного бюджету; (3) - кошти підприємств; (4) - інші джерела (інвестиції, кредити тощо); (5) - разом за всіма джерелами фінансування. Природний газ 1 тис. м куб.= 1,149 туп; вугілля 1т = 0,627  туп; нафтопродукти 1т =1,459 туп; теплова енергія  1 тис. Гкал =172 туп; електроенергія  1 млн. кВт. год. = 325 туп</t>
  </si>
  <si>
    <t>(1) - кошти державного бюджтету; (2) - кошти місцевих бюджетів, у т.ч. (2*) - кошти обласного бюджету; (3) - кошти підприємств; (4) - інші джерела (інвестиції, кредити тощо); (5) - разом за всіма джерелами фінансування.  Природний газ 1 тис. м куб.= 1,149 туп; вугілля 1т = 0,627  туп; нафтопродукти 1т =1,459 туп; теплова енергія  1 тис. Гкал =172 туп; електроенергія  1 млн. кВт. год. = 325 туп</t>
  </si>
  <si>
    <t xml:space="preserve">           </t>
  </si>
  <si>
    <t>Заходи Комплексної Програми  енергозбереження на території Артемівської міської ради на 2016 -2020 роки</t>
  </si>
  <si>
    <t>Заходи Комплексної Програми  енергозбереження на території Артемівської міської ради на  2016 -2020 роки</t>
  </si>
  <si>
    <t>1.Промисловість</t>
  </si>
  <si>
    <t>ВСЬОГО:</t>
  </si>
  <si>
    <t xml:space="preserve"> 2. Житлово-комунальне господарство</t>
  </si>
  <si>
    <t>ВСЬОГО ПО ГАЛУЗІ:</t>
  </si>
  <si>
    <t>ВСЬОГО ПО ЖИТЛОВО-КОМУНАЛЬНОМУ ГОСПОДАРСТВУ:</t>
  </si>
  <si>
    <t>2.1.Житлове господарство</t>
  </si>
  <si>
    <t>2016-2017</t>
  </si>
  <si>
    <t>Теплові мережі                                                   ТОВ "Артемівськ-Енергія"                                м.Артемівськ</t>
  </si>
  <si>
    <t>Економічний ефект, тис.грн/        рік</t>
  </si>
  <si>
    <t>Термін окупності, заходу, років</t>
  </si>
  <si>
    <t>*Капітальний ремонт ділянки теплової мережі від приямка до ТК-28 котельної №33 по вул.Ювілейна м.Артемівськ Донецька обл.                                       *Капітальний ремонт ділянки теплової мережі від котельної до ТК-91 котельної №1 по вул.Зелена,41 м.Артемівськ Донецька обл.                                       *Капітальний ремонт ділянки теплової мережі від ТК-1 до ЗОШ №1 котельної №25 по вул.Маріупольська,73 м.Артемівськ Донецька обл.  *Капітальний ремонт ділянки теплової мережі від котельної до ТК-4 котельної №22 по вул.Горбатова,85 м.Артемівськ Донецька обл                                                         *Капітальний ремонт ділянки теплової мережі від котельної до ТК-8 і від жилого будинку по вул.Комсомольська,4 до ТК-1/11 котельної №10 по вул.Артема,50 м.Артемівськ Донецька обл</t>
  </si>
  <si>
    <t>Реконструкція котельної  № 4  по вул.Дружби,1 по переводу на альтернативний вид палива (пелети)  м.Артемівськ Донецька обл.</t>
  </si>
  <si>
    <t>Реконструкція котельної  № 37  по вул.Краснофлотська,6 по переводу на альтернативний вид палива (пелети) м. Соледар</t>
  </si>
  <si>
    <t xml:space="preserve">Котельна,№4                   вул. Дружби,1               м. Артемівськ, </t>
  </si>
  <si>
    <t xml:space="preserve">Котельна №37                  вул. Краснофлотська,6  м. Соледар  </t>
  </si>
  <si>
    <t>Встановлення котла працюючого на біологічному паливі (тріска)  котельні №1 по вул. Зелена,41 м. Артемівськ Донецької області</t>
  </si>
  <si>
    <t>176523,0              10323,0             166200,0</t>
  </si>
  <si>
    <t>5                    1                4</t>
  </si>
  <si>
    <t>Капітальний ремонт ліній зовнішнього освітлення Центральної частини             (125 світильників)</t>
  </si>
  <si>
    <t>Капітальний ремонт системи моніторингу та управління технологічними об'єктами вуличного освітлення*</t>
  </si>
  <si>
    <t>Капітальний ремонт ліній зовнішнього освітлення Східної частини (166 світильників)</t>
  </si>
  <si>
    <t>Капітальний ремонт ліній зовнішнього освітлення Західної частини  (163 світильника)</t>
  </si>
  <si>
    <t>Капітальний ремонт ліній зовнішнього освітлення бульвару Металлургів  (101 світильник)</t>
  </si>
  <si>
    <t xml:space="preserve">Капітальний ремонт ліній зовнішнього освітлення внутрішньо дворових територій (203 світильника)                                                         </t>
  </si>
  <si>
    <t>ВРМГ,                              ТОВ "Міськсвітло"</t>
  </si>
  <si>
    <t xml:space="preserve">ВРМГ,                             ТОВ "Міськсвітло", </t>
  </si>
  <si>
    <t>ВРМГ,                             ТОВ "Міськсвітло"</t>
  </si>
  <si>
    <t>КП "АМЄАТ"</t>
  </si>
  <si>
    <t>1 одиниця</t>
  </si>
  <si>
    <t>Придбання економічного використовуючого електиричну потужність транспортного засобу складу (10одиниць):             6 одиниць</t>
  </si>
  <si>
    <t>м. Артемівськ вул.Кирова,18</t>
  </si>
  <si>
    <t>м. Артемівськ вул.кКирова,18</t>
  </si>
  <si>
    <t>5             4                3                  2              1</t>
  </si>
  <si>
    <t>Термін окупності заходу, років</t>
  </si>
  <si>
    <t>Економічний ефект тис.грн.</t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</si>
  <si>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39</t>
    </r>
    <r>
      <rPr>
        <sz val="11"/>
        <rFont val="Times New Roman"/>
        <family val="1"/>
        <charset val="204"/>
      </rPr>
      <t xml:space="preserve">
"Кульбабка" на 110 місць
по вул. Польова,37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</si>
  <si>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56</t>
    </r>
    <r>
      <rPr>
        <sz val="11"/>
        <rFont val="Times New Roman"/>
        <family val="1"/>
        <charset val="204"/>
      </rPr>
      <t xml:space="preserve">
"Гусельки" на140 місць
по вул. Некрасова, 40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</si>
  <si>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58</t>
    </r>
    <r>
      <rPr>
        <sz val="11"/>
        <rFont val="Times New Roman"/>
        <family val="1"/>
        <charset val="204"/>
      </rPr>
      <t xml:space="preserve">
"Ясочка" на 200 місць
по вул. Горбатова, 91.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</si>
  <si>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47</t>
    </r>
    <r>
      <rPr>
        <sz val="11"/>
        <rFont val="Times New Roman"/>
        <family val="1"/>
        <charset val="204"/>
      </rPr>
      <t xml:space="preserve">
"Оленка" на110 місць
по вул. Ювілейна, 12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</si>
  <si>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49</t>
    </r>
    <r>
      <rPr>
        <sz val="11"/>
        <rFont val="Times New Roman"/>
        <family val="1"/>
        <charset val="204"/>
      </rPr>
      <t xml:space="preserve">
"Кріпиш" на 200 місць
по вул. Ювілейна, 93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</si>
  <si>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52</t>
    </r>
    <r>
      <rPr>
        <sz val="11"/>
        <rFont val="Times New Roman"/>
        <family val="1"/>
        <charset val="204"/>
      </rPr>
      <t xml:space="preserve">
"Райдуга" на140 місць
по вул. Сібірцева, 166.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</si>
  <si>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18</t>
    </r>
    <r>
      <rPr>
        <sz val="11"/>
        <rFont val="Times New Roman"/>
        <family val="1"/>
        <charset val="204"/>
      </rPr>
      <t xml:space="preserve">
"Росинка" на150 місць
по пров. Ломоносовский, 2.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</si>
  <si>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24</t>
    </r>
    <r>
      <rPr>
        <sz val="11"/>
        <rFont val="Times New Roman"/>
        <family val="1"/>
        <charset val="204"/>
      </rPr>
      <t xml:space="preserve">
"Сонечко" на 80 місць
по вул. Чайковського,81 </t>
    </r>
  </si>
  <si>
    <r>
      <t xml:space="preserve">Капиальний ремонт:
утеплення фасадів, 
покрівлі, заміна вікон 
та дверей у будівлі 
Артемівської загальноосвітньої
 школи І-ІІІступенів </t>
    </r>
    <r>
      <rPr>
        <b/>
        <sz val="11"/>
        <rFont val="Times New Roman"/>
        <family val="1"/>
        <charset val="204"/>
      </rPr>
      <t>№7</t>
    </r>
    <r>
      <rPr>
        <sz val="11"/>
        <rFont val="Times New Roman"/>
        <family val="1"/>
        <charset val="204"/>
      </rPr>
      <t xml:space="preserve"> Артемівської міської ради 
Донецької області</t>
    </r>
  </si>
  <si>
    <r>
      <t>Капиальний ремонт:
утеплення фасадів, 
покрівлі, заміна вікон 
та дверей у будівлі 
Артемівської загальноосвітньої
 школи І-ІІІступенів</t>
    </r>
    <r>
      <rPr>
        <b/>
        <sz val="11"/>
        <rFont val="Times New Roman"/>
        <family val="1"/>
        <charset val="204"/>
      </rPr>
      <t xml:space="preserve"> №10</t>
    </r>
    <r>
      <rPr>
        <sz val="11"/>
        <rFont val="Times New Roman"/>
        <family val="1"/>
        <charset val="204"/>
      </rPr>
      <t xml:space="preserve">
 Артемівської міської ради 
Донецької області</t>
    </r>
  </si>
  <si>
    <r>
      <t>Реконструція Часовоярської ЗОШ I-IIIcтупенів</t>
    </r>
    <r>
      <rPr>
        <b/>
        <sz val="11"/>
        <rFont val="Times New Roman"/>
        <family val="1"/>
        <charset val="204"/>
      </rPr>
      <t xml:space="preserve"> №15 </t>
    </r>
    <r>
      <rPr>
        <sz val="11"/>
        <rFont val="Times New Roman"/>
        <family val="1"/>
        <charset val="204"/>
      </rPr>
      <t xml:space="preserve">по вул.Горького,1 м.Часів Яр.
утеплення фасадів, 
заміна вікон та дверей, ремонт покрівлі, каналізація, водопровід, опалення, благоустрій. 
</t>
    </r>
  </si>
  <si>
    <r>
      <t xml:space="preserve">Реконструція Часовоярської ЗОШ I-IIIcтупенів </t>
    </r>
    <r>
      <rPr>
        <b/>
        <sz val="11"/>
        <rFont val="Times New Roman"/>
        <family val="1"/>
        <charset val="204"/>
      </rPr>
      <t>№17</t>
    </r>
    <r>
      <rPr>
        <sz val="11"/>
        <rFont val="Times New Roman"/>
        <family val="1"/>
        <charset val="204"/>
      </rPr>
      <t xml:space="preserve"> по вул.Орджонікідзе,49 м.Часів Яр.
утеплення фасадів, 
заміна вікон та дверей, ремонт покрівлі, каналізація, водопровід, опалення, благоустрій. 
</t>
    </r>
  </si>
  <si>
    <r>
      <t xml:space="preserve">Капиальний ремонт:
утеплення фасадів, покрівлі, 
заміна вікон та дверей 
у будівлі 
Артемівського навчально-виховного комплексу загальноосвітньої
 школи І-ІІІступенів </t>
    </r>
    <r>
      <rPr>
        <b/>
        <sz val="11"/>
        <rFont val="Times New Roman"/>
        <family val="1"/>
        <charset val="204"/>
      </rPr>
      <t>№11</t>
    </r>
    <r>
      <rPr>
        <sz val="11"/>
        <rFont val="Times New Roman"/>
        <family val="1"/>
        <charset val="204"/>
      </rPr>
      <t xml:space="preserve">
 Артемівської міської ради 
Донецької області</t>
    </r>
  </si>
  <si>
    <r>
      <t xml:space="preserve">Капиальний ремонт:
утеплення фасадів, покрівлі, 
заміна вікон та дверей у будівлі 
Артемівської загальноосвітньої
 школи І-ІІІступенів </t>
    </r>
    <r>
      <rPr>
        <b/>
        <sz val="11"/>
        <rFont val="Times New Roman"/>
        <family val="1"/>
        <charset val="204"/>
      </rPr>
      <t>№12</t>
    </r>
    <r>
      <rPr>
        <sz val="11"/>
        <rFont val="Times New Roman"/>
        <family val="1"/>
        <charset val="204"/>
      </rPr>
      <t xml:space="preserve">
 Артемівської міської ради 
Донецької області</t>
    </r>
  </si>
  <si>
    <r>
      <t>Капиальний ремонт:
утеплення фасадів, покрівлі, 
заміна вікон та дверей у будівлі 
Артемівської загальноосвітньої
 школи І-ІІІступенів</t>
    </r>
    <r>
      <rPr>
        <b/>
        <sz val="11"/>
        <rFont val="Times New Roman"/>
        <family val="1"/>
        <charset val="204"/>
      </rPr>
      <t xml:space="preserve"> №13</t>
    </r>
    <r>
      <rPr>
        <sz val="11"/>
        <rFont val="Times New Roman"/>
        <family val="1"/>
        <charset val="204"/>
      </rPr>
      <t xml:space="preserve">
 Артемівської міської ради 
Донецької області</t>
    </r>
  </si>
  <si>
    <r>
      <t xml:space="preserve">Капиальний ремонт:
утеплення фасадів, 
покрівлі, заміна вікон 
та дверей у будівлі 
Артемівської загальноосвітньої
 школи І-ІІІступенів </t>
    </r>
    <r>
      <rPr>
        <b/>
        <sz val="11"/>
        <rFont val="Times New Roman"/>
        <family val="1"/>
        <charset val="204"/>
      </rPr>
      <t>№ 24</t>
    </r>
    <r>
      <rPr>
        <sz val="11"/>
        <rFont val="Times New Roman"/>
        <family val="1"/>
        <charset val="204"/>
      </rPr>
      <t xml:space="preserve"> Артемівської міської ради 
Донецької області</t>
    </r>
  </si>
  <si>
    <t>2601,00      289,00</t>
  </si>
  <si>
    <t>846,90          94,10</t>
  </si>
  <si>
    <t>8831,00         7947,90      883,10</t>
  </si>
  <si>
    <t>5                      1                             2</t>
  </si>
  <si>
    <t>м. Артемівськ                вул. Артема,10</t>
  </si>
  <si>
    <t>Артемівська центрально- районна лікарня</t>
  </si>
  <si>
    <t>Економія ПЕР,     
тис. т.у.п.</t>
  </si>
  <si>
    <t>414334,634       392712,273              21622,361</t>
  </si>
  <si>
    <t>5                3                         4</t>
  </si>
  <si>
    <t xml:space="preserve">6459,09          237,72                 6221,37                </t>
  </si>
  <si>
    <t xml:space="preserve">Котельна №1                 вул. Зелена,41            м. Артемівськ  </t>
  </si>
  <si>
    <t>295269,24           226943,23         237,72           12765,29          55323,00</t>
  </si>
  <si>
    <t>Економічний ефект, тис.грн/          рік</t>
  </si>
  <si>
    <t>№ з/п</t>
  </si>
  <si>
    <t>Заміна ламп накалювання на діодні</t>
  </si>
  <si>
    <t>14979,30     1664,36</t>
  </si>
  <si>
    <t>Реконструкція  будівлі  КЗ «Артемівський міський народний Дім» та благоустрій прилеглої території за адресою: місто Артемівськ, вулиця Перемоги,23а</t>
  </si>
  <si>
    <t xml:space="preserve">14979,30   1664,36 </t>
  </si>
  <si>
    <t>Реконструкція існуючих будівель і споруд з заміною мереж і благоустроєм території  міської лікарні «2  м. Артемівська за адресою:</t>
  </si>
  <si>
    <t>Реконструкція  корпусу №1 Артемівської центральної районної лікарні за адресою: м. Артемівськ, вул. Артема,буд.10</t>
  </si>
  <si>
    <t>Реконструкція  корпусу №2 Артемівської центральної районної лікарні за адресою: м. Артемівськ, вул. Артема,буд.10</t>
  </si>
  <si>
    <t xml:space="preserve">Переведення адмінбудівлі на індівідуальну систему опалення </t>
  </si>
  <si>
    <t xml:space="preserve"> </t>
  </si>
  <si>
    <t>м. Бахмут                         вул.Героїв праці,42                  цех №8</t>
  </si>
  <si>
    <t>м. Бахмут                           вул.Героїв праці,42                         цех №5                                     (відділення переробки шихти)</t>
  </si>
  <si>
    <t xml:space="preserve">м. Бахмут вул.П.Лумумби,87               </t>
  </si>
  <si>
    <t>Заміна опалення побутових приміщень підприємства з парового на водяне опалення</t>
  </si>
  <si>
    <t xml:space="preserve">Заміна опалення експедиції  і охолоджуваючого відділення підприємства з парового на водяне опалення </t>
  </si>
  <si>
    <t>Житлове господарство, мікрорайон "Західний"                       м. Бахмут</t>
  </si>
  <si>
    <t>Реконструкція котельної  № 4  по вул.Дружби,1 по переводу на альтернативний вид палива (пелети)  м.Бахмут Донецька обл.</t>
  </si>
  <si>
    <t>Встановлення котла працюючого на біологічному паливі (тріска)  котельні №1 по вул. Зелена,41 м. Бахмут Донецької області</t>
  </si>
  <si>
    <t>м. Бахмут  вул.Носакова,3</t>
  </si>
  <si>
    <t>Заміна застарілого побутового газового обладнання за рахунок замовника 200 од.</t>
  </si>
  <si>
    <t>м.Бахмут</t>
  </si>
  <si>
    <t>Управління  освіти Бахмутської міської ради</t>
  </si>
  <si>
    <t>м. Бахмут  вул. Ювілейна,54</t>
  </si>
  <si>
    <r>
      <t xml:space="preserve">м.Бахмут
Капітальний ремонт
дитячого садку </t>
    </r>
    <r>
      <rPr>
        <b/>
        <sz val="12"/>
        <rFont val="Times New Roman"/>
        <family val="1"/>
        <charset val="204"/>
      </rPr>
      <t>№ 39</t>
    </r>
    <r>
      <rPr>
        <sz val="12"/>
        <rFont val="Times New Roman"/>
        <family val="1"/>
        <charset val="204"/>
      </rPr>
      <t xml:space="preserve">
"Кульбабка" на 110 місць
по вул. Польова,37 </t>
    </r>
  </si>
  <si>
    <r>
      <t xml:space="preserve">м.Бахмут
Капітальний ремонт
дитячого садку </t>
    </r>
    <r>
      <rPr>
        <b/>
        <sz val="12"/>
        <rFont val="Times New Roman"/>
        <family val="1"/>
        <charset val="204"/>
      </rPr>
      <t>№ 56</t>
    </r>
    <r>
      <rPr>
        <sz val="12"/>
        <rFont val="Times New Roman"/>
        <family val="1"/>
        <charset val="204"/>
      </rPr>
      <t xml:space="preserve">
"Гусельки" на140 місць
по вул. Некрасова, 40</t>
    </r>
  </si>
  <si>
    <r>
      <t xml:space="preserve">м.Бахмут
Капітальний ремонт
дитячого садку </t>
    </r>
    <r>
      <rPr>
        <b/>
        <sz val="12"/>
        <rFont val="Times New Roman"/>
        <family val="1"/>
        <charset val="204"/>
      </rPr>
      <t>№ 49</t>
    </r>
    <r>
      <rPr>
        <sz val="12"/>
        <rFont val="Times New Roman"/>
        <family val="1"/>
        <charset val="204"/>
      </rPr>
      <t xml:space="preserve">
"Кріпиш" на 200 місць
по вул. Ювілейна, 93 </t>
    </r>
  </si>
  <si>
    <t>м. Бахмут              вул. Миру,10</t>
  </si>
  <si>
    <t>Встановлення частотного перетворювача живлення подавального насосу оборотної системи водопостачання</t>
  </si>
  <si>
    <t xml:space="preserve">Впровадження автоматизованой системи зниження потужності живільних насосів вугільних котлів ДЕ-10/13 при виробництві до 4тн пари/годину в літній період </t>
  </si>
  <si>
    <t>Капітальний ремонт вугільного котла ДКВР-10/13 №1 з заміною труб кіпятильної системи та теплоізолюючої футеровки</t>
  </si>
  <si>
    <t>*Капітальний ремонт ділянки теплової мережі від приямка до ТК-41 котельної №33 по вул.Ювілейній м.Бахмут Донецька обл.  *Капітальний ремонт ділянки теплової мережі від котельної до ТК-91 котельної №1 по вул.Зелена,41 м.Бахмут Донецька обл.  *Капітальний ремонт ділянки теплової мережі від ТК-1 добудівлі  ЗОШ №1 котельної №25 по вул.Маріупольська,73 м.Бахмут Донецька обл.  *Капітальний ремонт ділянки теплової мережі від котельної до ТК-4 котельної №22 по вул.Горбатова,85 м.Бахмут Донецька обл.  *Капітальний ремонт ділянки теплової мережі від котельної до ТК-8 і від жилого будинку по вул.Василя Першина,4 до ТК-1/11 котельної №10 по вул.Мира,50 м.Бахмут Донецька обл.</t>
  </si>
  <si>
    <t>м. Бахмут                вул. Миру,10</t>
  </si>
  <si>
    <t>Встановлення металопластикових вікон</t>
  </si>
  <si>
    <t>Очистка парових котлів, заміна обладнання</t>
  </si>
  <si>
    <t>Теплові мережі                                                                              м.Бахмут</t>
  </si>
  <si>
    <t>м. Бахмут</t>
  </si>
  <si>
    <t>м.Бахмут                           вул. Героїв Праці,18</t>
  </si>
  <si>
    <t>Встановлення енергозберігаючіх ламп</t>
  </si>
  <si>
    <t>Зменьшення викидів СО2, тонн</t>
  </si>
  <si>
    <t xml:space="preserve">                                       </t>
  </si>
  <si>
    <t>С.І.Кіщенко</t>
  </si>
  <si>
    <r>
      <t xml:space="preserve">м.Бахмут
Капітальний ремонт
дитячого садку </t>
    </r>
    <r>
      <rPr>
        <b/>
        <sz val="12"/>
        <rFont val="Times New Roman"/>
        <family val="1"/>
        <charset val="204"/>
      </rPr>
      <t>№ 58</t>
    </r>
    <r>
      <rPr>
        <sz val="12"/>
        <rFont val="Times New Roman"/>
        <family val="1"/>
        <charset val="204"/>
      </rPr>
      <t xml:space="preserve">
"Ясочка" на 200 місць
по вул. Горбатова, 91</t>
    </r>
  </si>
  <si>
    <t xml:space="preserve"> м. Бахмут               ЗОШ№5 по вул. Маріупольська,2,   ЗОШ № 18  по вул. Ювілейна,34,         ЗОШ №4, ДОШ №4 по вул. Загородня,22</t>
  </si>
  <si>
    <t>ТОВАРИСТВО З ОБМЕЖЕНОЮ ВІДПОВІДАЛЬНІСТЮ «ЗАВОД КОЛЬОРОВИХ МЕТАЛІВ»</t>
  </si>
  <si>
    <t>ПРИВАТНЕ АКЦІОНЕРНЕ ТОВАРИСТВО  «АРТВАЙНЕРІ»</t>
  </si>
  <si>
    <t xml:space="preserve">ПУБЛІЧНЕ АКЦІОНЕРНЕ ТОВАРИСТВО "ФІТОФАРМ" </t>
  </si>
  <si>
    <t>ТОВАРИСТВО З ОБМЕЖЕНОЮ ВІДПОВІДАЛЬНІСТЮ  "БАХМУТ-ХЛІБ"</t>
  </si>
  <si>
    <t>ТОВАРИСТВО З ОБМЕЖЕНОЮ ВІДПОВІДАЛЬНІСТЮ                «БАХМУТ-ЕНЕРГІЯ»</t>
  </si>
  <si>
    <t>АРТЕМІВСЬКЕ УПРАВЛІННЯ ПО ГАЗОПОСТАЧАННЮ  ТА ГАЗИІКАЦІЇ</t>
  </si>
  <si>
    <t xml:space="preserve"> м. Бахмут                                вул. Миру,6</t>
  </si>
  <si>
    <t xml:space="preserve">ПРИВАТНЕ АКЦИОНЕРНЕ ТОВАРИСТВО  "МАШИНОБУДІВНИЙ ЗАВОД "ВІСТЕК" </t>
  </si>
  <si>
    <t>Капітальний ремонт ліній зовнішнього освітлення Західної частини  м. Бахмут</t>
  </si>
  <si>
    <t>Капітальний ремонт ліній зовнішнього освітлення внутрішньо дворових територій м. Бахмут</t>
  </si>
  <si>
    <t>Начальник Управління економічного розвитку Бахмутської міської ради</t>
  </si>
  <si>
    <t>М.А.Юхно</t>
  </si>
  <si>
    <t>Секретар Бахмутської міської ради</t>
  </si>
  <si>
    <t>Встановлення індивідуальних компресорних станцій в підрозділах заводу замість центральной компресорної станції</t>
  </si>
  <si>
    <t>Установка  автоматики поверхневого освітлення</t>
  </si>
  <si>
    <t>Всановлення енергозберігаючих ламп</t>
  </si>
  <si>
    <t xml:space="preserve">Встановлення водонагрівательних казанків для опалення підсобних приміщень </t>
  </si>
  <si>
    <t>2*</t>
  </si>
  <si>
    <t>Розробка схеми оптимізації теплопостачання</t>
  </si>
  <si>
    <t>Будівництво дахової  сонячної електростанції  потужністю 70 кВт  по вул. Зелена,41 в м. Бахмут Донецької області</t>
  </si>
  <si>
    <t>Будівництво дахової  сонячної електростанції  потужністю 110 кВт  по вул. Ювілейна117 в м. Бахмут Донецької області</t>
  </si>
  <si>
    <t>м. Бахмут                         Сонячні панелі</t>
  </si>
  <si>
    <r>
      <t>Заміна ламп на енергозберігаючі (</t>
    </r>
    <r>
      <rPr>
        <b/>
        <sz val="12"/>
        <rFont val="Times New Roman"/>
        <family val="1"/>
        <charset val="204"/>
      </rPr>
      <t>100од.</t>
    </r>
    <r>
      <rPr>
        <sz val="12"/>
        <rFont val="Times New Roman"/>
        <family val="1"/>
        <charset val="204"/>
      </rPr>
      <t>)</t>
    </r>
  </si>
  <si>
    <t>Управління розвитку міського господарства та капітального будівництва Бахмутської міської ради; КОМУНАЛЬНЕ ПІДПРИЄМСТВО «БАХМУТСЬКИЙ КОМБІНАТ КОМУНАЛЬНИХ ПІДПРИЄМСТВ»</t>
  </si>
  <si>
    <r>
      <t xml:space="preserve">Реконструкція будівлі
Бахмутського навчально-виховного комплексу  "Загальноосвітня
 школа І-ІІІступенів                                  </t>
    </r>
    <r>
      <rPr>
        <b/>
        <sz val="12"/>
        <rFont val="Times New Roman"/>
        <family val="1"/>
        <charset val="204"/>
      </rPr>
      <t xml:space="preserve"> №11-</t>
    </r>
    <r>
      <rPr>
        <sz val="12"/>
        <rFont val="Times New Roman"/>
        <family val="1"/>
        <charset val="204"/>
      </rPr>
      <t>багатопрофільний ліцей"
 Бахмутської міської ради 
Донецької області, розташованого за адресою м. Бахмут, вул.Миру,22</t>
    </r>
  </si>
  <si>
    <r>
      <t xml:space="preserve">Реконструкція будівлі Бахмутської загальноосвітної школи І-ІІІступенів </t>
    </r>
    <r>
      <rPr>
        <b/>
        <sz val="12"/>
        <rFont val="Times New Roman"/>
        <family val="1"/>
        <charset val="204"/>
      </rPr>
      <t>№12</t>
    </r>
    <r>
      <rPr>
        <sz val="12"/>
        <rFont val="Times New Roman"/>
        <family val="1"/>
        <charset val="204"/>
      </rPr>
      <t xml:space="preserve"> Бахмутської міської ради Донецької області, розташованої за адресою: м. Бахмут, вул.Леваневського,111
</t>
    </r>
  </si>
  <si>
    <t>ДНЗ№40</t>
  </si>
  <si>
    <t>ЗОШ №18</t>
  </si>
  <si>
    <t>ДНЗ №10</t>
  </si>
  <si>
    <r>
      <t>Реконструкція будівлі дошкільного навчального закладу комбінованого типу ясла - садку</t>
    </r>
    <r>
      <rPr>
        <b/>
        <sz val="12"/>
        <rFont val="Times New Roman"/>
        <family val="1"/>
        <charset val="204"/>
      </rPr>
      <t xml:space="preserve"> №40 </t>
    </r>
    <r>
      <rPr>
        <sz val="12"/>
        <rFont val="Times New Roman"/>
        <family val="1"/>
        <charset val="204"/>
      </rPr>
      <t>"Посмішка", розташованого за адресою: Донецька область, м.Бахмут,   вул. Чайковського, 99</t>
    </r>
  </si>
  <si>
    <t>УПРАВЛІННЯ ОСВІТИ БАХМУТСЬКОЇ МІСЬКОЇ РАДИ</t>
  </si>
  <si>
    <t>Реконструкція Комунального закладу культури «Бахмутський міський народний Дім» та благоустрій прилеглої території</t>
  </si>
  <si>
    <t>м.Бахмут,                                вул. Перемоги, 23а</t>
  </si>
  <si>
    <t>Реконструкція комунального закладу культури «Бахмутський краєзнавчий музей» та прилеглої території, який знаходиться за адресою: м. Бахмут, вул. Незалежності,26</t>
  </si>
  <si>
    <t>м.Бахмут                          вул. Незалежності, 26</t>
  </si>
  <si>
    <t xml:space="preserve">Управління                           культури Бахмутської міської ради </t>
  </si>
  <si>
    <t>ВСЬОГО ПО ГАЛУЗІ: ЖИТЛОВЕ КОМУНАЛЬНЕ ГОСПОДАРСТВО</t>
  </si>
  <si>
    <r>
      <t xml:space="preserve">Реконструкція  корпусу </t>
    </r>
    <r>
      <rPr>
        <b/>
        <sz val="12"/>
        <rFont val="Times New Roman"/>
        <family val="1"/>
        <charset val="204"/>
      </rPr>
      <t xml:space="preserve">№1  </t>
    </r>
    <r>
      <rPr>
        <sz val="12"/>
        <rFont val="Times New Roman"/>
        <family val="1"/>
        <charset val="204"/>
      </rPr>
      <t xml:space="preserve">                    Комунальний заклад охорони здоров’я «Бахмутська центральна районна лікарня»  за адресою: м.Бахмут, вул. Миру,буд.10 (у тому числі розробка ПКД)</t>
    </r>
  </si>
  <si>
    <r>
      <t xml:space="preserve">Реконструкція  корпусу </t>
    </r>
    <r>
      <rPr>
        <b/>
        <sz val="12"/>
        <rFont val="Times New Roman"/>
        <family val="1"/>
        <charset val="204"/>
      </rPr>
      <t xml:space="preserve">№2     </t>
    </r>
    <r>
      <rPr>
        <sz val="12"/>
        <rFont val="Times New Roman"/>
        <family val="1"/>
        <charset val="204"/>
      </rPr>
      <t xml:space="preserve">                 Комунальний заклад охорони здоров’я  Бахмутська центральна районна лікарня за адресою: м.Бахмут, вул. Миру,буд.10</t>
    </r>
  </si>
  <si>
    <t>Управління економічного розвитку Бахмутської міської ради; Кредитно-фінансові установи міста Бахмут</t>
  </si>
  <si>
    <t>Бюджетні установи Бахмутської міської ради</t>
  </si>
  <si>
    <t>Бюджетні установи Бахмутської міської ради; Управління економічного розвитку Бахмутської міської ради</t>
  </si>
  <si>
    <t>ДНЗ №52 "Райдуга"</t>
  </si>
  <si>
    <t>Управління освіти Бахмутської міської ради</t>
  </si>
  <si>
    <t>м.Бахмут вул. Леваневського,       10</t>
  </si>
  <si>
    <t>Заходи щодо популяризації енергозбереження: місячник та Тиждень енергозбереження, Дні сталої енергії, виставки, семінари, тематичні заняття, сплата членських внесків до Асоціації "Енергоефективні міста України", тощо</t>
  </si>
  <si>
    <t>Виконавчі органи Бахмутської міської ради</t>
  </si>
  <si>
    <t xml:space="preserve">Виконавчі органи                          Бахмутської міської ради                                </t>
  </si>
  <si>
    <t>м. Бахмут                       вул. Миру,44</t>
  </si>
  <si>
    <t>Бахмутська  міська  рада</t>
  </si>
  <si>
    <t>БАХМУТСЬКЕ               ВП УТОГ</t>
  </si>
  <si>
    <t>Аварійно-відновлювальні роботи (капітальний ремонт) на адміністративній будівлі Бахмутської міської ради, Донецька область, м. Бахмут, вул.. Миру,44 (коригування)</t>
  </si>
  <si>
    <t>Бахмутська міська рада</t>
  </si>
  <si>
    <r>
      <t xml:space="preserve">Реконструкція будівлі Бахмутської загальноосвітньої школи І-ІІІ ступенів </t>
    </r>
    <r>
      <rPr>
        <b/>
        <sz val="12"/>
        <rFont val="Times New Roman"/>
        <family val="1"/>
        <charset val="204"/>
      </rPr>
      <t xml:space="preserve">№18 </t>
    </r>
    <r>
      <rPr>
        <sz val="12"/>
        <rFont val="Times New Roman"/>
        <family val="1"/>
        <charset val="204"/>
      </rPr>
      <t>ім. Дмитра Чернявського Бахмутської міської ради</t>
    </r>
  </si>
  <si>
    <r>
      <t xml:space="preserve">Теплоізоляція зовнішніх конструкцій </t>
    </r>
    <r>
      <rPr>
        <b/>
        <sz val="12"/>
        <rFont val="Times New Roman"/>
        <family val="1"/>
        <charset val="204"/>
      </rPr>
      <t>(8)</t>
    </r>
    <r>
      <rPr>
        <sz val="12"/>
        <rFont val="Times New Roman"/>
        <family val="1"/>
        <charset val="204"/>
      </rPr>
      <t xml:space="preserve">  житлових будинків:  по вул Декабристів, 25; 33; 35; 37; 41;   по вул.Визволителів Донбасу, 21; 23; 27.</t>
    </r>
  </si>
  <si>
    <r>
      <t>Теплоізоляція зовнішніх конструкцій</t>
    </r>
    <r>
      <rPr>
        <b/>
        <sz val="12"/>
        <rFont val="Times New Roman"/>
        <family val="1"/>
        <charset val="204"/>
      </rPr>
      <t xml:space="preserve"> (7)</t>
    </r>
    <r>
      <rPr>
        <sz val="12"/>
        <rFont val="Times New Roman"/>
        <family val="1"/>
        <charset val="204"/>
      </rPr>
      <t xml:space="preserve">  житлових будинків: по вул.Визволиттелів Донбасу, №29; №33, по вул.Декабристів, №29; №31;  №43, по вул. Ювілейна,№ 36, по вул. Леваневського №164.</t>
    </r>
  </si>
  <si>
    <t xml:space="preserve">Енергозбереження та модернізація обладнання підкачувальної насосної станції </t>
  </si>
  <si>
    <t>м.Бахмут.                               Насосні станції підкачки води</t>
  </si>
  <si>
    <t>КП "БАХМУТ-ВОДА"</t>
  </si>
  <si>
    <t>2.3.Теплове господарство</t>
  </si>
  <si>
    <t>Виконання енергосервісних  договорів в  будівлях бюджетної сфери  м.Бахмут (2 будівлі):</t>
  </si>
  <si>
    <t>Заміна   трубопроводів теплопостачання та міського водопостачання</t>
  </si>
  <si>
    <t>Заміна ламп на енегозберігаючи</t>
  </si>
  <si>
    <t xml:space="preserve"> Департамент житлово-комунального господарства             Донецької ОДА</t>
  </si>
  <si>
    <t xml:space="preserve">Котельня,№4                   вул. Дружби,1               м. Бахмут </t>
  </si>
  <si>
    <t xml:space="preserve">Котельня №1                 вул. Зелена,41                       м. Бахмут </t>
  </si>
  <si>
    <t>Управління розвитку міського господарства та капітального будівництва Бахмутської міської ради;  ТОВАРИСТВО ОБМЕЖЕНОЮ ВІДПОВІДАЛЬНІСТЮ "БАХМУТ-ЕНЕРГІЯ"</t>
  </si>
  <si>
    <t>Технічне переоснащення теплового вводу шляхом встановлення індивідуального теплового пункту (ІТП) в ЗОШ №5 за адресою вул.Маріупольська,2 в м.Бахмут Донецької області . Технічне переоснащення теплового вводу шляхом встановлення індивідуального теплового пункту (ІТП) в ЗОШ №18 за адресою вул.Ювілейна,34 в м.Бахмут Донецької області. Технічне переоснащення теплового вводу шляхом встановлення індивідуального теплового пункту (ІТП) в ЗОШ №4 за адресою вул. Загородня,22.  Технічне переоснащення теплового вводу шляхом встановлення індивідуального теплового пункту (ІТП) в ДНЗ №4 за адресою вул.Загородня,22 в м.Бахмут Донецької області</t>
  </si>
  <si>
    <t>Виконання капітального ремонту шаф управління зовнішнім освітленням</t>
  </si>
  <si>
    <r>
      <t xml:space="preserve">Капітальний ремонт ліній зовнішнього освітлення </t>
    </r>
    <r>
      <rPr>
        <b/>
        <sz val="11"/>
        <rFont val="Times New Roman"/>
        <family val="1"/>
        <charset val="204"/>
      </rPr>
      <t>Східної частини м. Бахмут</t>
    </r>
  </si>
  <si>
    <t>Капітальний ремонт фасадів та заміна водозливів з покрівлі комунального закладу культури  "БАХМУТСЬКИЙ  МІСЬКИЙ ЦЕНТР КУЛЬТУРИ ТА ДОЗВІЛЛЯ ІМЕНІ ЄВГЕНА МАРТИНОВА</t>
  </si>
  <si>
    <t>Капітальний ремонт систем вентиляції, кондиціювання та опалення великої глядаціької зали КОМУНАЛЬНОГО ЗАКЛАДУ КУЛЬТУРИ "БАХМУТСЬКИЙ МІСЬКИЙ ЦЕНТР КУЛЬТУРИ ТА ДОЗВІЛЛЯ ІМЕНІ ЄВГЕНА МАРТИНОВА"</t>
  </si>
  <si>
    <t>Упраління з питань фізичної культури та спорту Бахмутської міської ради</t>
  </si>
  <si>
    <t>м. Бахмут, вул.Миру,69</t>
  </si>
  <si>
    <t>м. Бахмут, вул.Благовіщенська, 41</t>
  </si>
  <si>
    <t>м. Бахмут,                    вул. Ціолковського,6</t>
  </si>
  <si>
    <t>м. Бахмут,                  бульвар                      Металургів,2</t>
  </si>
  <si>
    <t>Капітальний ремонт громадської будівлі (спортивний зал) за адресою: м. Бахмут, вул. Ціолковського,6 Донецької області</t>
  </si>
  <si>
    <t>ВСЬОГО ПО ГАЛУЗІ:  БЮДЖЕТНІ УСТАНОВИ</t>
  </si>
  <si>
    <t>ДЕПАРТАМЕНТ ЖИТЛОВО-КОМУНАЛЬНОГО ГОСПОДАРСТВА ДОНЕЦЬКОЇ ОБЛАСНОЇ ДЕРЖАВНОЇ АДМІНІСТРАЦІЇ; КОМУНАЛЬНЕ ПІДПРИЄМСТВО «БАХМУТСЬКИЙ КОМБІНАТ КОМУНАЛЬНИХ ПІДПРИЄМСТВ»</t>
  </si>
  <si>
    <t xml:space="preserve">Комунальне некомерційне підприємство «Багатопрофільна лікарня інтенсивного лікування  м.Бахмут" </t>
  </si>
  <si>
    <t>Встановлення лічильників пару</t>
  </si>
  <si>
    <t xml:space="preserve">Модернізація комерційного обліку електричної енергії із встановленням  програмного забезпечення </t>
  </si>
  <si>
    <r>
      <t xml:space="preserve">Капітальний ремонт ліній зовнішнього освітлення </t>
    </r>
    <r>
      <rPr>
        <b/>
        <sz val="11"/>
        <rFont val="Times New Roman"/>
        <family val="1"/>
        <charset val="204"/>
      </rPr>
      <t xml:space="preserve">бульвару Металлургів </t>
    </r>
    <r>
      <rPr>
        <sz val="11"/>
        <rFont val="Times New Roman"/>
        <family val="1"/>
        <charset val="204"/>
      </rPr>
      <t>(101 світильник)</t>
    </r>
  </si>
  <si>
    <r>
      <t xml:space="preserve">Капітальний ремонт ліній зовнішнього освітлення </t>
    </r>
    <r>
      <rPr>
        <b/>
        <sz val="11"/>
        <rFont val="Times New Roman"/>
        <family val="1"/>
        <charset val="204"/>
      </rPr>
      <t>Центральної частини   м.Бахмут</t>
    </r>
  </si>
  <si>
    <t xml:space="preserve">РАЗОМ ЗА РОЗДІЛАМИ:                1-3   </t>
  </si>
  <si>
    <t>м. Бахмут                        вул.Героїв праці,42                       цех №1, №2,           цех №8,11,13</t>
  </si>
  <si>
    <t>м. Бахмут                        вул.Героїв праці,42                       цех №8</t>
  </si>
  <si>
    <t>м.Бахмут                   вул.                   О.Сибірцева,2</t>
  </si>
  <si>
    <t>м. Бахмут                 вул. О.Сибірцева,170</t>
  </si>
  <si>
    <t>м. Бахмут вул. О. Сибірцева,166</t>
  </si>
  <si>
    <t>Комунальне некомерційне підприємство «Багатопрофільна лікарня інтенсивного лікування  м.Бахмут", дитяче відділення</t>
  </si>
  <si>
    <t xml:space="preserve">м.Бахмут                   вул. О.Соборна,14                  </t>
  </si>
  <si>
    <t>Заходи з релізації  Програми</t>
  </si>
  <si>
    <t>Заміна частини зовнішнього освітлення</t>
  </si>
  <si>
    <t>Модернізація газового обладнання</t>
  </si>
  <si>
    <t>Встановлення частотного перетворювача</t>
  </si>
  <si>
    <r>
      <t xml:space="preserve">Реконструкція теплових мереж - заміна аварійних участків </t>
    </r>
    <r>
      <rPr>
        <b/>
        <sz val="11"/>
        <rFont val="Times New Roman"/>
        <family val="1"/>
        <charset val="204"/>
      </rPr>
      <t>(0,4км теплових мереж)</t>
    </r>
  </si>
  <si>
    <r>
      <t xml:space="preserve">Реконструкція теплових мереж - заміна на труби ППУ </t>
    </r>
    <r>
      <rPr>
        <b/>
        <sz val="11"/>
        <rFont val="Times New Roman"/>
        <family val="1"/>
        <charset val="204"/>
      </rPr>
      <t>(0,63 км теплових мереж)</t>
    </r>
  </si>
  <si>
    <r>
      <t xml:space="preserve">Облаштування житлових будинків вузлами обліку теплової енергії: </t>
    </r>
    <r>
      <rPr>
        <b/>
        <sz val="11"/>
        <rFont val="Times New Roman"/>
        <family val="1"/>
        <charset val="204"/>
      </rPr>
      <t>(100од.)</t>
    </r>
  </si>
  <si>
    <t>ДНЗ №49</t>
  </si>
  <si>
    <r>
      <t xml:space="preserve">Реконструкція будівлі дошкільного навчального закладу </t>
    </r>
    <r>
      <rPr>
        <b/>
        <sz val="12"/>
        <rFont val="Times New Roman"/>
        <family val="1"/>
        <charset val="204"/>
      </rPr>
      <t xml:space="preserve">№10 </t>
    </r>
    <r>
      <rPr>
        <sz val="12"/>
        <rFont val="Times New Roman"/>
        <family val="1"/>
        <charset val="204"/>
      </rPr>
      <t>"Кристалик", розташованого за адресою: Донецька область, м.Бахмут, вул. Свободи,18а</t>
    </r>
  </si>
  <si>
    <r>
      <t xml:space="preserve">Сертифікація енергетичної ефективності будівлі навчально-виховного комплексу загальноосвітньої школи І-ІІІ ступенів </t>
    </r>
    <r>
      <rPr>
        <b/>
        <sz val="12"/>
        <rFont val="Times New Roman"/>
        <family val="1"/>
        <charset val="204"/>
      </rPr>
      <t>№11</t>
    </r>
    <r>
      <rPr>
        <sz val="12"/>
        <rFont val="Times New Roman"/>
        <family val="1"/>
        <charset val="204"/>
      </rPr>
      <t xml:space="preserve"> багатопрофільний ліцей Бахмутської міської ради</t>
    </r>
  </si>
  <si>
    <r>
      <t xml:space="preserve">Сертифікація енергетичної ефективності будівлі  загальноосвітної школи І-ІІІ ступенів </t>
    </r>
    <r>
      <rPr>
        <b/>
        <sz val="12"/>
        <rFont val="Times New Roman"/>
        <family val="1"/>
        <charset val="204"/>
      </rPr>
      <t>№10</t>
    </r>
    <r>
      <rPr>
        <sz val="12"/>
        <rFont val="Times New Roman"/>
        <family val="1"/>
        <charset val="204"/>
      </rPr>
      <t xml:space="preserve"> Бахмутської міської ради</t>
    </r>
  </si>
  <si>
    <t>Придбання енергозберігаючих ламп у закладах освіти Бахмутської міської ради</t>
  </si>
  <si>
    <t>ЗОШ№10</t>
  </si>
  <si>
    <r>
      <t xml:space="preserve">Сертифікація енергетичної ефективності будівлі дошкільного навчального закладу комбінованого типу,ясла-садку </t>
    </r>
    <r>
      <rPr>
        <b/>
        <sz val="12"/>
        <rFont val="Times New Roman"/>
        <family val="1"/>
        <charset val="204"/>
      </rPr>
      <t xml:space="preserve">№40 </t>
    </r>
    <r>
      <rPr>
        <sz val="12"/>
        <rFont val="Times New Roman"/>
        <family val="1"/>
        <charset val="204"/>
      </rPr>
      <t>"Посмішка"</t>
    </r>
  </si>
  <si>
    <r>
      <t xml:space="preserve">Облаштування житлових будинків вузлами обліку теплової енергії: </t>
    </r>
    <r>
      <rPr>
        <b/>
        <sz val="11"/>
        <rFont val="Times New Roman"/>
        <family val="1"/>
        <charset val="204"/>
      </rPr>
      <t>(50од.)</t>
    </r>
  </si>
  <si>
    <r>
      <t xml:space="preserve">Сертифікація  енергетичної ефективності будівлі загальноосвітної школи І-ІІІ ступенів </t>
    </r>
    <r>
      <rPr>
        <b/>
        <sz val="12"/>
        <rFont val="Times New Roman"/>
        <family val="1"/>
        <charset val="204"/>
      </rPr>
      <t xml:space="preserve">№12 </t>
    </r>
    <r>
      <rPr>
        <sz val="12"/>
        <rFont val="Times New Roman"/>
        <family val="1"/>
        <charset val="204"/>
      </rPr>
      <t>Бахмутської міської ради</t>
    </r>
  </si>
  <si>
    <t>Інформаційно-технічні та консультаційні послуги з експлуатації інформаційної системи енергетичного моніторингу "ICE"</t>
  </si>
  <si>
    <t>Розробка Плану дій сталого енергетичного розвитку та клімату Бахмутської міської  об'єднаної територіальної громади до 2030 року</t>
  </si>
  <si>
    <t>Бахмутська міська  об'єдна територіальна громада</t>
  </si>
  <si>
    <t>Управління економічного розвитку Бахмутської міської  об'єднаної територіальної громади</t>
  </si>
  <si>
    <t>Облаштування дошкільного навчального закладу ясла-садку загального розвитку "Калинонька" вузлами обліку теплової енергії (2одиниці)</t>
  </si>
  <si>
    <t>Бахмутський район, с. Клинове, вул. Шкільна, буд.№4</t>
  </si>
  <si>
    <t>Бахмутський район, с. Клинове, вул. Козаченка, буд.№47</t>
  </si>
  <si>
    <t>Облаштування фельшерського пункту в с. Клинове, вузлами обліку теплової енергії (1одиниця)</t>
  </si>
  <si>
    <t>Реконструкція будівель для створення соціального центру у форматі "Прозорий соціальний офіс"за адресою:м. Бахмут, вул. Перемоги,53</t>
  </si>
  <si>
    <t>м. Бахмут,                  вул. Перемоги,53</t>
  </si>
  <si>
    <t>Сертифікація енергетичної ефективності будівель  соціального центру у форматі "Прозорий соціальний офіс"за адресою:м. Бахмут,   вул. Перемоги,53</t>
  </si>
  <si>
    <t>Управління праці та соціального захисту населення Бахмутської міської ради</t>
  </si>
  <si>
    <t>Всього: по Управлінню праці та соціальногозахисту населення Бахмутської міської ради</t>
  </si>
  <si>
    <t>м. Бахмут                    вул. Мира,10</t>
  </si>
  <si>
    <t xml:space="preserve">Комунальне некомерційне підприємство "Багатопрофільна лікарня інтенсівного лікування м.Бахмут"                        </t>
  </si>
  <si>
    <t xml:space="preserve">Капітальний ремонт ділянки теплової мережі від ТК-20 до ТК-24 (0,13 км двутруб.) по вул. Шкільна, с-ще Опитне Бахмутський р-он Донецька обл.  </t>
  </si>
  <si>
    <t>с-ще Опитне, вул. Шкільна</t>
  </si>
  <si>
    <t xml:space="preserve">Управління розвитку міського господарства та капітального будівництва Бахмутської міської ради, ОСКП «Прогрес»           </t>
  </si>
  <si>
    <r>
      <t>Сертифікація енергетичної ефективності будівлі корпусу №1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КНП"Багатопрофільна лікарня інтенсівного лікування м.Бахмут" за адресою м.Бахмут,вул. Миру, буд.10</t>
    </r>
  </si>
  <si>
    <t>Сертифікація енергетичної ефективності адмінбудівлі Бахмутської міської ради  по вул. Миру,44 в м. Бахмут Донецької області</t>
  </si>
  <si>
    <t>Капітальний ремонт спортивних залів "Комунального позашкільного навчального закладу спортивного профілю"  Комплексна дитяча - юнацька спортивна школа№1"</t>
  </si>
  <si>
    <r>
      <t xml:space="preserve">Заміна вікон та дверей на металопластикові на території підприємства </t>
    </r>
    <r>
      <rPr>
        <b/>
        <sz val="12"/>
        <rFont val="Times New Roman"/>
        <family val="1"/>
        <charset val="204"/>
      </rPr>
      <t>(115 вікон)</t>
    </r>
  </si>
  <si>
    <r>
      <t>Реконструкція гуртожитку по вул.Чайковського,</t>
    </r>
    <r>
      <rPr>
        <b/>
        <sz val="13"/>
        <rFont val="Times New Roman"/>
        <family val="1"/>
        <charset val="204"/>
      </rPr>
      <t xml:space="preserve">1а </t>
    </r>
    <r>
      <rPr>
        <sz val="13"/>
        <rFont val="Times New Roman"/>
        <family val="1"/>
        <charset val="204"/>
      </rPr>
      <t>в м. Бахмут Донецької області</t>
    </r>
  </si>
  <si>
    <t>Управління розвитку міського господарства та капітального будівництва Бахмутської міської ради; Комунальне підприємство "Бахмутська житлова компанія"</t>
  </si>
  <si>
    <t>Реконструкція гуртожитку по вул.Сибірцева,25 в м. Бахмут Донецької області</t>
  </si>
  <si>
    <t>м.Бахмут вул.Сибірцева,25</t>
  </si>
  <si>
    <t>м. Бахмут                        вул.Чайковського,1а</t>
  </si>
  <si>
    <t>Реконструкція гуртожитку по вул.Привокзальній,1 в м. Бахмут Донецькій області</t>
  </si>
  <si>
    <t>м.Бахмут вул.Привокзальна,1</t>
  </si>
  <si>
    <t>Реконструкція гуртожитку по вул.Свободи,20  у м. Бахмуті Донецької області</t>
  </si>
  <si>
    <t>м.Бахмут                     вул. Свободи,20</t>
  </si>
  <si>
    <t>Реконструкція гуртожитку по вул.Оборони,19  у м. Бахмуті Донецької області</t>
  </si>
  <si>
    <t>м.Бахмут вул.Оборони,19</t>
  </si>
  <si>
    <t>Реконструкція гуртожитку по бул.Металургів,2  у м. Бахмуті Донецької області</t>
  </si>
  <si>
    <t>м.Бахмут бул.Металургів,2</t>
  </si>
  <si>
    <t>2**</t>
  </si>
  <si>
    <t>Управління освіти Бахмутської міської ради; ТОВАРИСТВО З ОБМЕЖЕНОЮ ВІДПОВІДАЛЬНІСТЮ                «БАХМУТ-ЕНЕРГІЯ»</t>
  </si>
  <si>
    <t>Капітальний ремонт мереж зовнішнього освітлення району Ступки м. Бахмут</t>
  </si>
  <si>
    <t>Капітальний ремонт мереж зовнішнього освітлення Східної частини м. Бахмута (від Рабкорівська до пров.3-й Шевченко)</t>
  </si>
  <si>
    <t>м.Бахмут                          Східна частина</t>
  </si>
  <si>
    <t>м.Бахмут                              район Ступки</t>
  </si>
  <si>
    <t>Придбання тролейбусів, які                        економічно використовують електричну потужність</t>
  </si>
  <si>
    <r>
      <t>Реконструкція будівлі  Бахмутської загальноосвітньої
 школи І-ІІІступенів</t>
    </r>
    <r>
      <rPr>
        <b/>
        <sz val="12"/>
        <rFont val="Times New Roman"/>
        <family val="1"/>
        <charset val="204"/>
      </rPr>
      <t xml:space="preserve"> №10</t>
    </r>
    <r>
      <rPr>
        <sz val="12"/>
        <rFont val="Times New Roman"/>
        <family val="1"/>
        <charset val="204"/>
      </rPr>
      <t xml:space="preserve">
 Бахмутської міської ради 
Донецької області</t>
    </r>
  </si>
  <si>
    <t>Будівництво відділення невідкладної (екстреної) медичної допомого за адресою м. Бахмут, вул.Миру,10, у т.ч. розробка проектно-кошторишної документації</t>
  </si>
  <si>
    <t>м. Бахмут                      вул. Миру,10</t>
  </si>
  <si>
    <t>Комунальне некомерційне підприємство "Багатопрофільна лікарня інтенсівного лікування м.Бахмут"; ТОВАРИСТВО З ОБМЕЖЕНОЮ ВІДПОВІДАЛЬНІСТЮ                «БАХМУТ-ЕНЕРГІЯ»</t>
  </si>
  <si>
    <r>
      <t>Примітка:   тонн умовного палива (т.у.п.)    (1</t>
    </r>
    <r>
      <rPr>
        <sz val="14"/>
        <rFont val="Times New Roman"/>
        <family val="1"/>
        <charset val="204"/>
      </rPr>
      <t xml:space="preserve">) - кошти державного бюджтету; </t>
    </r>
    <r>
      <rPr>
        <b/>
        <sz val="14"/>
        <rFont val="Times New Roman"/>
        <family val="1"/>
        <charset val="204"/>
      </rPr>
      <t>(2</t>
    </r>
    <r>
      <rPr>
        <sz val="14"/>
        <rFont val="Times New Roman"/>
        <family val="1"/>
        <charset val="204"/>
      </rPr>
      <t xml:space="preserve">) - кошти міського бюджету у т.ч. </t>
    </r>
    <r>
      <rPr>
        <b/>
        <sz val="14"/>
        <rFont val="Times New Roman"/>
        <family val="1"/>
        <charset val="204"/>
      </rPr>
      <t>(2*)</t>
    </r>
    <r>
      <rPr>
        <sz val="14"/>
        <rFont val="Times New Roman"/>
        <family val="1"/>
        <charset val="204"/>
      </rPr>
      <t xml:space="preserve"> - кошти обласного бюджету; (</t>
    </r>
    <r>
      <rPr>
        <b/>
        <sz val="14"/>
        <rFont val="Times New Roman"/>
        <family val="1"/>
        <charset val="204"/>
      </rPr>
      <t>2**</t>
    </r>
    <r>
      <rPr>
        <sz val="14"/>
        <rFont val="Times New Roman"/>
        <family val="1"/>
        <charset val="204"/>
      </rPr>
      <t xml:space="preserve">) - кошти Бахмутської міської ОТГ;  </t>
    </r>
    <r>
      <rPr>
        <b/>
        <sz val="14"/>
        <rFont val="Times New Roman"/>
        <family val="1"/>
        <charset val="204"/>
      </rPr>
      <t>(3)</t>
    </r>
    <r>
      <rPr>
        <sz val="14"/>
        <rFont val="Times New Roman"/>
        <family val="1"/>
        <charset val="204"/>
      </rPr>
      <t xml:space="preserve"> - кошти підприємств; </t>
    </r>
    <r>
      <rPr>
        <b/>
        <sz val="14"/>
        <rFont val="Times New Roman"/>
        <family val="1"/>
        <charset val="204"/>
      </rPr>
      <t>(4)</t>
    </r>
    <r>
      <rPr>
        <sz val="14"/>
        <rFont val="Times New Roman"/>
        <family val="1"/>
        <charset val="204"/>
      </rPr>
      <t xml:space="preserve"> - інші джерела (інвестиції, кредити тощо); </t>
    </r>
    <r>
      <rPr>
        <b/>
        <sz val="14"/>
        <rFont val="Times New Roman"/>
        <family val="1"/>
        <charset val="204"/>
      </rPr>
      <t>(5)</t>
    </r>
    <r>
      <rPr>
        <sz val="14"/>
        <rFont val="Times New Roman"/>
        <family val="1"/>
        <charset val="204"/>
      </rPr>
      <t xml:space="preserve"> - разом за всіма джерелами фінансування. Природний газ 1 тис. м куб.= 1,149 туп; вугілля 1т = 0,627  туп;  теплова енергія  1 тис. Гкал =172 туп; електроенергія  1 млн. кВт. год. = 325 туп</t>
    </r>
  </si>
  <si>
    <t>м. Бахмут                              вул. Миру,44</t>
  </si>
  <si>
    <r>
      <t xml:space="preserve">Сертифікація енергетичної ефективності будівлі дошкільного навчального закладу комбінованого типу,ясла-садку </t>
    </r>
    <r>
      <rPr>
        <b/>
        <sz val="12"/>
        <rFont val="Times New Roman"/>
        <family val="1"/>
        <charset val="204"/>
      </rPr>
      <t>№49</t>
    </r>
    <r>
      <rPr>
        <sz val="12"/>
        <rFont val="Times New Roman"/>
        <family val="1"/>
        <charset val="204"/>
      </rPr>
      <t xml:space="preserve"> "Кріпиш"</t>
    </r>
  </si>
  <si>
    <t>Управління розвитку міського господарства та капітального будівництва Бахмутської міської ради; КОМУНАЛЬНЕ ПІДПРИЄМСТВО «БАХМУТСЬКИЙ КОМБІНАТ КОМУНАЛЬНИХ ПІДПРИЄМСТВ»; КОМУНАЛЬНЕ ПІДПРИЄМСТВО «БАХМУТ  ЕЛЕКТРОТРАНС»</t>
  </si>
  <si>
    <t>м.Бахмут                         пл. Свободи,1</t>
  </si>
  <si>
    <t>Реалізація проекту "Навчання – світло. Заміна світильників  на світлодіодні  в ЗОШ № 10»</t>
  </si>
  <si>
    <t>м. Бахмут                   вул. Гаршина,50</t>
  </si>
  <si>
    <t>2.2.Водопроводно-каналізаційне господарство</t>
  </si>
  <si>
    <t>2.4.Інші підприємства житлово-комунального господарства</t>
  </si>
  <si>
    <t xml:space="preserve">Відшкодування частини відсоткової ставки за кредитами, залученими на заходи з енергозбереження та підвищення енергоефективності для населення </t>
  </si>
  <si>
    <t xml:space="preserve">Додаток 1  "Заходи з реалізації Програми" до  Програми енергозбереження   на 2016-2020 роки,  затвердженої рішенням Артемівської міської ради від 24.02.2016 №6/80-1391,  із змінами, підготовлено Управлінням економічного розвитку Бахмутської міської ради. </t>
  </si>
  <si>
    <t xml:space="preserve">Додаток 1
до Програми енергозбереження  
на 2016-2020 роки,  затвердженої рішенням Артемівської міської ради від  24.02.2016                    №6/80-1391,  із змінами 
(Додаток 1 в редакції рішення Бахмутської  міської ради від 27.11.2019 №6/135-2716
</t>
  </si>
  <si>
    <t>ТОВАРИСТВО З  ОБМЕЖЕНОЮ ВІДПОВІДАЛЬНІСТЮ «ЕНЕРГО ІНДАСТРІ»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</si>
</sst>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₴_-;\-* #,##0.00_₴_-;_-* &quot;-&quot;??_₴_-;_-@_-"/>
    <numFmt numFmtId="164" formatCode="0.000"/>
    <numFmt numFmtId="165" formatCode="#,##0.000"/>
    <numFmt numFmtId="166" formatCode="0.0"/>
    <numFmt numFmtId="167" formatCode="0.0000"/>
    <numFmt numFmtId="168" formatCode="#,##0.0000"/>
    <numFmt numFmtId="169" formatCode="#,##0.0000_ ;\-#,##0.0000\ "/>
    <numFmt numFmtId="170" formatCode="0.0000000"/>
    <numFmt numFmtId="171" formatCode="0.00000"/>
    <numFmt numFmtId="172" formatCode="#,##0.00000_ ;\-#,##0.00000\ "/>
    <numFmt numFmtId="173" formatCode="0.000000"/>
    <numFmt numFmtId="174" formatCode="#,##0.0_ ;\-#,##0.0\ "/>
    <numFmt numFmtId="175" formatCode="#,##0.00_ ;\-#,##0.00\ "/>
  </numFmts>
  <fonts count="6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theme="3" tint="-0.249977111117893"/>
      <name val="Times New Roman"/>
      <family val="1"/>
      <charset val="204"/>
    </font>
    <font>
      <sz val="11"/>
      <color theme="3" tint="-0.249977111117893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color theme="3" tint="-0.249977111117893"/>
      <name val="Times New Roman"/>
      <family val="1"/>
      <charset val="204"/>
    </font>
    <font>
      <b/>
      <sz val="11"/>
      <color theme="3" tint="-0.249977111117893"/>
      <name val="Arial Cyr"/>
      <charset val="204"/>
    </font>
    <font>
      <b/>
      <sz val="11"/>
      <color theme="3" tint="-0.499984740745262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sz val="11"/>
      <color theme="3"/>
      <name val="Times New Roman"/>
      <family val="1"/>
      <charset val="204"/>
    </font>
    <font>
      <sz val="11"/>
      <color theme="3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charset val="204"/>
    </font>
    <font>
      <b/>
      <i/>
      <sz val="12"/>
      <name val="Times New Roman"/>
      <family val="1"/>
      <charset val="204"/>
    </font>
    <font>
      <sz val="10"/>
      <color theme="3"/>
      <name val="Arial Cyr"/>
      <charset val="204"/>
    </font>
    <font>
      <sz val="14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0"/>
      <name val="Arial Cyr"/>
      <charset val="204"/>
    </font>
    <font>
      <sz val="11"/>
      <color rgb="FF00B0F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b/>
      <sz val="13"/>
      <color rgb="FF00206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b/>
      <sz val="13"/>
      <color theme="1" tint="4.9989318521683403E-2"/>
      <name val="Times New Roman"/>
      <family val="1"/>
      <charset val="204"/>
    </font>
    <font>
      <sz val="13"/>
      <color rgb="FF002060"/>
      <name val="Times New Roman"/>
      <family val="1"/>
      <charset val="204"/>
    </font>
    <font>
      <b/>
      <sz val="14"/>
      <color rgb="FF1C0387"/>
      <name val="Times New Roman"/>
      <family val="1"/>
      <charset val="204"/>
    </font>
    <font>
      <b/>
      <sz val="13"/>
      <color theme="3" tint="-0.24997711111789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1C0387"/>
      <name val="Times New Roman"/>
      <family val="1"/>
      <charset val="204"/>
    </font>
    <font>
      <b/>
      <sz val="13"/>
      <color rgb="FF1C0387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3"/>
      <color theme="1" tint="4.9989318521683403E-2"/>
      <name val="Times New Roman"/>
      <family val="1"/>
      <charset val="204"/>
    </font>
    <font>
      <b/>
      <i/>
      <sz val="12"/>
      <color theme="1" tint="4.9989318521683403E-2"/>
      <name val="Times New Roman"/>
      <family val="1"/>
      <charset val="204"/>
    </font>
    <font>
      <b/>
      <i/>
      <sz val="13"/>
      <color rgb="FF1C0387"/>
      <name val="Times New Roman"/>
      <family val="1"/>
      <charset val="204"/>
    </font>
    <font>
      <b/>
      <sz val="13"/>
      <color theme="3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.5"/>
      <color rgb="FF002060"/>
      <name val="Times New Roman"/>
      <family val="1"/>
      <charset val="204"/>
    </font>
    <font>
      <b/>
      <i/>
      <sz val="13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6" fillId="0" borderId="0" applyFont="0" applyFill="0" applyBorder="0" applyAlignment="0" applyProtection="0"/>
    <xf numFmtId="0" fontId="16" fillId="0" borderId="0"/>
    <xf numFmtId="0" fontId="1" fillId="0" borderId="0"/>
    <xf numFmtId="0" fontId="16" fillId="0" borderId="0"/>
    <xf numFmtId="0" fontId="16" fillId="0" borderId="0"/>
  </cellStyleXfs>
  <cellXfs count="803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Alignment="1"/>
    <xf numFmtId="0" fontId="6" fillId="0" borderId="0" xfId="0" applyFont="1"/>
    <xf numFmtId="0" fontId="0" fillId="0" borderId="0" xfId="0" applyBorder="1"/>
    <xf numFmtId="0" fontId="0" fillId="0" borderId="0" xfId="0" applyFont="1"/>
    <xf numFmtId="0" fontId="7" fillId="0" borderId="1" xfId="0" applyFont="1" applyBorder="1" applyAlignment="1">
      <alignment horizontal="center"/>
    </xf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/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/>
    <xf numFmtId="49" fontId="12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wrapText="1"/>
    </xf>
    <xf numFmtId="2" fontId="10" fillId="0" borderId="1" xfId="2" applyNumberFormat="1" applyFont="1" applyBorder="1" applyAlignment="1">
      <alignment horizontal="center" vertical="center"/>
    </xf>
    <xf numFmtId="164" fontId="10" fillId="0" borderId="1" xfId="2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2" fontId="22" fillId="3" borderId="1" xfId="0" applyNumberFormat="1" applyFont="1" applyFill="1" applyBorder="1" applyAlignment="1">
      <alignment horizontal="center" vertical="center" wrapText="1"/>
    </xf>
    <xf numFmtId="164" fontId="22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/>
    <xf numFmtId="2" fontId="23" fillId="3" borderId="1" xfId="0" applyNumberFormat="1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left" vertical="center" wrapText="1"/>
    </xf>
    <xf numFmtId="2" fontId="21" fillId="3" borderId="1" xfId="0" applyNumberFormat="1" applyFont="1" applyFill="1" applyBorder="1" applyAlignment="1">
      <alignment horizontal="center" vertical="center" wrapText="1"/>
    </xf>
    <xf numFmtId="1" fontId="21" fillId="3" borderId="1" xfId="0" applyNumberFormat="1" applyFont="1" applyFill="1" applyBorder="1" applyAlignment="1">
      <alignment horizontal="center" vertical="center" wrapText="1"/>
    </xf>
    <xf numFmtId="164" fontId="21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/>
    <xf numFmtId="0" fontId="7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8" fillId="0" borderId="0" xfId="0" applyFont="1" applyAlignment="1"/>
    <xf numFmtId="0" fontId="27" fillId="0" borderId="0" xfId="0" applyFont="1"/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9" fillId="2" borderId="1" xfId="0" applyFont="1" applyFill="1" applyBorder="1"/>
    <xf numFmtId="0" fontId="20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1" xfId="0" applyBorder="1" applyAlignment="1">
      <alignment horizontal="center"/>
    </xf>
    <xf numFmtId="164" fontId="10" fillId="0" borderId="1" xfId="2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/>
    </xf>
    <xf numFmtId="0" fontId="7" fillId="0" borderId="0" xfId="0" applyFont="1" applyBorder="1" applyAlignment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0" xfId="0" applyFont="1" applyBorder="1" applyAlignment="1"/>
    <xf numFmtId="0" fontId="4" fillId="0" borderId="0" xfId="0" applyFont="1" applyBorder="1"/>
    <xf numFmtId="0" fontId="2" fillId="0" borderId="10" xfId="0" applyFont="1" applyBorder="1"/>
    <xf numFmtId="0" fontId="7" fillId="0" borderId="13" xfId="0" applyFont="1" applyBorder="1" applyAlignment="1"/>
    <xf numFmtId="0" fontId="3" fillId="0" borderId="0" xfId="0" applyFont="1" applyBorder="1"/>
    <xf numFmtId="2" fontId="7" fillId="0" borderId="10" xfId="0" applyNumberFormat="1" applyFont="1" applyBorder="1" applyAlignment="1">
      <alignment horizontal="center" vertical="center"/>
    </xf>
    <xf numFmtId="0" fontId="7" fillId="0" borderId="14" xfId="0" applyFont="1" applyBorder="1" applyAlignment="1"/>
    <xf numFmtId="166" fontId="10" fillId="0" borderId="1" xfId="0" applyNumberFormat="1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0" fillId="0" borderId="13" xfId="0" applyBorder="1"/>
    <xf numFmtId="0" fontId="8" fillId="0" borderId="13" xfId="0" applyFont="1" applyBorder="1" applyAlignment="1"/>
    <xf numFmtId="0" fontId="8" fillId="0" borderId="14" xfId="0" applyFont="1" applyBorder="1" applyAlignment="1"/>
    <xf numFmtId="0" fontId="9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9" fillId="0" borderId="0" xfId="0" applyFont="1" applyAlignment="1"/>
    <xf numFmtId="0" fontId="0" fillId="0" borderId="0" xfId="0" applyFill="1"/>
    <xf numFmtId="0" fontId="29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9" fontId="10" fillId="0" borderId="1" xfId="1" applyNumberFormat="1" applyFont="1" applyBorder="1" applyAlignment="1">
      <alignment horizontal="center" vertical="center"/>
    </xf>
    <xf numFmtId="2" fontId="10" fillId="0" borderId="1" xfId="0" quotePrefix="1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166" fontId="10" fillId="0" borderId="6" xfId="0" applyNumberFormat="1" applyFont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167" fontId="12" fillId="2" borderId="1" xfId="0" applyNumberFormat="1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167" fontId="12" fillId="2" borderId="1" xfId="0" applyNumberFormat="1" applyFont="1" applyFill="1" applyBorder="1" applyAlignment="1">
      <alignment horizontal="center" vertical="center" wrapText="1"/>
    </xf>
    <xf numFmtId="167" fontId="12" fillId="2" borderId="6" xfId="0" applyNumberFormat="1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" xfId="2" applyFont="1" applyBorder="1" applyAlignment="1">
      <alignment horizontal="left" vertical="top" wrapText="1"/>
    </xf>
    <xf numFmtId="2" fontId="17" fillId="0" borderId="1" xfId="0" applyNumberFormat="1" applyFont="1" applyBorder="1" applyAlignment="1">
      <alignment horizontal="center" vertical="center" wrapText="1"/>
    </xf>
    <xf numFmtId="2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2" fontId="31" fillId="2" borderId="1" xfId="0" applyNumberFormat="1" applyFont="1" applyFill="1" applyBorder="1" applyAlignment="1">
      <alignment horizontal="center" vertical="center" wrapText="1"/>
    </xf>
    <xf numFmtId="2" fontId="12" fillId="2" borderId="1" xfId="2" applyNumberFormat="1" applyFont="1" applyFill="1" applyBorder="1" applyAlignment="1">
      <alignment horizontal="center" vertical="center" wrapText="1"/>
    </xf>
    <xf numFmtId="164" fontId="12" fillId="2" borderId="1" xfId="2" applyNumberFormat="1" applyFont="1" applyFill="1" applyBorder="1" applyAlignment="1">
      <alignment horizontal="center" vertical="center" wrapText="1"/>
    </xf>
    <xf numFmtId="1" fontId="12" fillId="2" borderId="1" xfId="2" applyNumberFormat="1" applyFont="1" applyFill="1" applyBorder="1" applyAlignment="1">
      <alignment horizontal="center" vertical="center" wrapText="1"/>
    </xf>
    <xf numFmtId="167" fontId="12" fillId="2" borderId="1" xfId="2" applyNumberFormat="1" applyFont="1" applyFill="1" applyBorder="1" applyAlignment="1">
      <alignment horizontal="center" vertical="center" wrapText="1"/>
    </xf>
    <xf numFmtId="167" fontId="10" fillId="0" borderId="1" xfId="2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top" wrapText="1"/>
    </xf>
    <xf numFmtId="0" fontId="7" fillId="0" borderId="4" xfId="0" applyFont="1" applyBorder="1" applyAlignment="1">
      <alignment horizontal="center"/>
    </xf>
    <xf numFmtId="164" fontId="14" fillId="2" borderId="4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20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22" fillId="3" borderId="11" xfId="0" applyNumberFormat="1" applyFont="1" applyFill="1" applyBorder="1" applyAlignment="1">
      <alignment horizontal="center" vertical="center" wrapText="1"/>
    </xf>
    <xf numFmtId="164" fontId="22" fillId="3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167" fontId="10" fillId="0" borderId="1" xfId="0" applyNumberFormat="1" applyFont="1" applyBorder="1" applyAlignment="1">
      <alignment horizontal="center" vertical="center"/>
    </xf>
    <xf numFmtId="164" fontId="14" fillId="2" borderId="3" xfId="0" applyNumberFormat="1" applyFont="1" applyFill="1" applyBorder="1" applyAlignment="1">
      <alignment horizontal="center" vertical="center"/>
    </xf>
    <xf numFmtId="164" fontId="14" fillId="2" borderId="7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173" fontId="14" fillId="2" borderId="1" xfId="0" applyNumberFormat="1" applyFont="1" applyFill="1" applyBorder="1" applyAlignment="1">
      <alignment horizontal="center" vertical="center"/>
    </xf>
    <xf numFmtId="167" fontId="14" fillId="2" borderId="1" xfId="0" applyNumberFormat="1" applyFont="1" applyFill="1" applyBorder="1" applyAlignment="1">
      <alignment horizontal="center" vertical="center"/>
    </xf>
    <xf numFmtId="172" fontId="10" fillId="0" borderId="1" xfId="1" applyNumberFormat="1" applyFont="1" applyBorder="1" applyAlignment="1">
      <alignment horizontal="center" vertical="center"/>
    </xf>
    <xf numFmtId="171" fontId="14" fillId="2" borderId="1" xfId="0" applyNumberFormat="1" applyFont="1" applyFill="1" applyBorder="1" applyAlignment="1">
      <alignment horizontal="center" vertical="center"/>
    </xf>
    <xf numFmtId="175" fontId="10" fillId="0" borderId="4" xfId="1" applyNumberFormat="1" applyFont="1" applyBorder="1" applyAlignment="1">
      <alignment horizontal="center" vertical="center"/>
    </xf>
    <xf numFmtId="166" fontId="1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1" fontId="14" fillId="2" borderId="9" xfId="0" applyNumberFormat="1" applyFont="1" applyFill="1" applyBorder="1" applyAlignment="1">
      <alignment horizontal="center" vertical="center"/>
    </xf>
    <xf numFmtId="1" fontId="14" fillId="2" borderId="10" xfId="0" applyNumberFormat="1" applyFont="1" applyFill="1" applyBorder="1" applyAlignment="1">
      <alignment horizontal="center" vertical="center"/>
    </xf>
    <xf numFmtId="1" fontId="14" fillId="2" borderId="16" xfId="0" applyNumberFormat="1" applyFont="1" applyFill="1" applyBorder="1" applyAlignment="1">
      <alignment horizontal="center" vertical="center"/>
    </xf>
    <xf numFmtId="167" fontId="0" fillId="0" borderId="0" xfId="0" applyNumberFormat="1"/>
    <xf numFmtId="167" fontId="2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71" fontId="22" fillId="3" borderId="1" xfId="0" applyNumberFormat="1" applyFont="1" applyFill="1" applyBorder="1" applyAlignment="1">
      <alignment horizontal="center" vertical="center" wrapText="1"/>
    </xf>
    <xf numFmtId="2" fontId="14" fillId="2" borderId="1" xfId="0" quotePrefix="1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12" fillId="2" borderId="1" xfId="2" applyNumberFormat="1" applyFont="1" applyFill="1" applyBorder="1" applyAlignment="1">
      <alignment horizontal="center" vertical="center"/>
    </xf>
    <xf numFmtId="164" fontId="12" fillId="2" borderId="1" xfId="2" applyNumberFormat="1" applyFont="1" applyFill="1" applyBorder="1" applyAlignment="1">
      <alignment horizontal="center" vertical="center"/>
    </xf>
    <xf numFmtId="2" fontId="0" fillId="0" borderId="0" xfId="0" applyNumberFormat="1"/>
    <xf numFmtId="0" fontId="12" fillId="0" borderId="6" xfId="0" applyFont="1" applyBorder="1" applyAlignment="1">
      <alignment horizontal="center" vertical="center"/>
    </xf>
    <xf numFmtId="0" fontId="10" fillId="0" borderId="0" xfId="0" applyFont="1"/>
    <xf numFmtId="0" fontId="12" fillId="0" borderId="0" xfId="0" applyFont="1" applyAlignment="1">
      <alignment horizontal="center"/>
    </xf>
    <xf numFmtId="0" fontId="10" fillId="0" borderId="0" xfId="0" applyFont="1" applyAlignment="1"/>
    <xf numFmtId="0" fontId="33" fillId="0" borderId="0" xfId="0" applyFont="1"/>
    <xf numFmtId="0" fontId="10" fillId="0" borderId="3" xfId="0" applyFont="1" applyBorder="1" applyAlignment="1">
      <alignment horizontal="center"/>
    </xf>
    <xf numFmtId="0" fontId="22" fillId="3" borderId="1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34" fillId="0" borderId="0" xfId="0" applyFont="1"/>
    <xf numFmtId="0" fontId="35" fillId="2" borderId="1" xfId="0" applyFont="1" applyFill="1" applyBorder="1" applyAlignment="1">
      <alignment horizontal="center"/>
    </xf>
    <xf numFmtId="0" fontId="35" fillId="2" borderId="1" xfId="0" applyFont="1" applyFill="1" applyBorder="1" applyAlignment="1">
      <alignment horizontal="left" vertical="center" wrapText="1"/>
    </xf>
    <xf numFmtId="0" fontId="10" fillId="0" borderId="17" xfId="0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" fillId="0" borderId="0" xfId="0" applyFont="1" applyBorder="1" applyAlignment="1"/>
    <xf numFmtId="0" fontId="10" fillId="0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 wrapText="1"/>
    </xf>
    <xf numFmtId="1" fontId="37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center" wrapText="1"/>
    </xf>
    <xf numFmtId="164" fontId="46" fillId="8" borderId="1" xfId="0" applyNumberFormat="1" applyFont="1" applyFill="1" applyBorder="1" applyAlignment="1">
      <alignment horizontal="center" vertical="center"/>
    </xf>
    <xf numFmtId="1" fontId="46" fillId="8" borderId="1" xfId="0" applyNumberFormat="1" applyFont="1" applyFill="1" applyBorder="1" applyAlignment="1">
      <alignment horizontal="center" vertical="center"/>
    </xf>
    <xf numFmtId="0" fontId="46" fillId="8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left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center"/>
    </xf>
    <xf numFmtId="0" fontId="39" fillId="0" borderId="1" xfId="0" applyFont="1" applyBorder="1" applyAlignment="1">
      <alignment horizontal="center" vertical="top" wrapText="1"/>
    </xf>
    <xf numFmtId="164" fontId="46" fillId="8" borderId="1" xfId="0" applyNumberFormat="1" applyFont="1" applyFill="1" applyBorder="1" applyAlignment="1">
      <alignment horizontal="center" vertical="center" wrapText="1"/>
    </xf>
    <xf numFmtId="0" fontId="49" fillId="5" borderId="1" xfId="0" applyFont="1" applyFill="1" applyBorder="1" applyAlignment="1">
      <alignment horizontal="center" vertical="center" wrapText="1"/>
    </xf>
    <xf numFmtId="0" fontId="49" fillId="8" borderId="1" xfId="0" applyFont="1" applyFill="1" applyBorder="1" applyAlignment="1">
      <alignment horizontal="center" vertical="center"/>
    </xf>
    <xf numFmtId="0" fontId="39" fillId="8" borderId="1" xfId="0" applyNumberFormat="1" applyFont="1" applyFill="1" applyBorder="1" applyAlignment="1">
      <alignment horizontal="center" vertical="center" wrapText="1"/>
    </xf>
    <xf numFmtId="0" fontId="46" fillId="8" borderId="1" xfId="0" applyFont="1" applyFill="1" applyBorder="1" applyAlignment="1">
      <alignment horizontal="center" vertical="center" wrapText="1"/>
    </xf>
    <xf numFmtId="2" fontId="52" fillId="8" borderId="1" xfId="0" applyNumberFormat="1" applyFont="1" applyFill="1" applyBorder="1" applyAlignment="1">
      <alignment horizontal="center" vertical="center" wrapText="1"/>
    </xf>
    <xf numFmtId="0" fontId="52" fillId="8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2" fontId="51" fillId="0" borderId="1" xfId="0" applyNumberFormat="1" applyFont="1" applyFill="1" applyBorder="1" applyAlignment="1">
      <alignment horizontal="center" vertical="center" wrapText="1"/>
    </xf>
    <xf numFmtId="166" fontId="51" fillId="0" borderId="1" xfId="0" applyNumberFormat="1" applyFont="1" applyFill="1" applyBorder="1" applyAlignment="1">
      <alignment horizontal="center" vertical="center" wrapText="1"/>
    </xf>
    <xf numFmtId="164" fontId="48" fillId="0" borderId="1" xfId="0" applyNumberFormat="1" applyFont="1" applyFill="1" applyBorder="1" applyAlignment="1">
      <alignment horizontal="center" vertical="center" wrapText="1"/>
    </xf>
    <xf numFmtId="164" fontId="49" fillId="5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164" fontId="51" fillId="8" borderId="1" xfId="0" applyNumberFormat="1" applyFont="1" applyFill="1" applyBorder="1" applyAlignment="1">
      <alignment horizontal="center" vertical="center" wrapText="1"/>
    </xf>
    <xf numFmtId="0" fontId="51" fillId="8" borderId="1" xfId="0" applyFont="1" applyFill="1" applyBorder="1" applyAlignment="1">
      <alignment horizontal="center" vertical="center" wrapText="1"/>
    </xf>
    <xf numFmtId="164" fontId="53" fillId="8" borderId="1" xfId="0" applyNumberFormat="1" applyFont="1" applyFill="1" applyBorder="1" applyAlignment="1">
      <alignment horizontal="center" vertical="center" wrapText="1"/>
    </xf>
    <xf numFmtId="0" fontId="53" fillId="8" borderId="1" xfId="0" applyFont="1" applyFill="1" applyBorder="1" applyAlignment="1">
      <alignment horizontal="center" vertical="center" wrapText="1"/>
    </xf>
    <xf numFmtId="164" fontId="39" fillId="9" borderId="1" xfId="0" applyNumberFormat="1" applyFont="1" applyFill="1" applyBorder="1" applyAlignment="1">
      <alignment horizontal="center" vertical="center" wrapText="1"/>
    </xf>
    <xf numFmtId="0" fontId="39" fillId="9" borderId="1" xfId="0" applyFont="1" applyFill="1" applyBorder="1" applyAlignment="1">
      <alignment vertical="center" wrapText="1"/>
    </xf>
    <xf numFmtId="2" fontId="49" fillId="0" borderId="1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center" vertical="center" wrapText="1"/>
    </xf>
    <xf numFmtId="2" fontId="49" fillId="5" borderId="1" xfId="2" applyNumberFormat="1" applyFont="1" applyFill="1" applyBorder="1" applyAlignment="1">
      <alignment horizontal="center" vertical="center" wrapText="1"/>
    </xf>
    <xf numFmtId="164" fontId="54" fillId="7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54" fillId="0" borderId="1" xfId="0" applyNumberFormat="1" applyFont="1" applyFill="1" applyBorder="1" applyAlignment="1">
      <alignment horizontal="center" vertical="center" wrapText="1"/>
    </xf>
    <xf numFmtId="164" fontId="55" fillId="9" borderId="1" xfId="0" applyNumberFormat="1" applyFont="1" applyFill="1" applyBorder="1" applyAlignment="1">
      <alignment horizontal="center" vertical="center" wrapText="1"/>
    </xf>
    <xf numFmtId="0" fontId="55" fillId="9" borderId="1" xfId="0" applyFont="1" applyFill="1" applyBorder="1" applyAlignment="1">
      <alignment horizontal="center" vertical="center" wrapText="1"/>
    </xf>
    <xf numFmtId="164" fontId="56" fillId="8" borderId="1" xfId="0" applyNumberFormat="1" applyFont="1" applyFill="1" applyBorder="1" applyAlignment="1">
      <alignment horizontal="center" vertical="center" wrapText="1"/>
    </xf>
    <xf numFmtId="0" fontId="56" fillId="8" borderId="1" xfId="0" applyFont="1" applyFill="1" applyBorder="1" applyAlignment="1">
      <alignment horizontal="center" vertical="center" wrapText="1"/>
    </xf>
    <xf numFmtId="164" fontId="57" fillId="8" borderId="1" xfId="0" applyNumberFormat="1" applyFont="1" applyFill="1" applyBorder="1" applyAlignment="1">
      <alignment horizontal="center" vertical="center" wrapText="1"/>
    </xf>
    <xf numFmtId="0" fontId="57" fillId="8" borderId="1" xfId="0" applyFont="1" applyFill="1" applyBorder="1" applyAlignment="1">
      <alignment horizontal="center" vertical="center" wrapText="1"/>
    </xf>
    <xf numFmtId="164" fontId="56" fillId="8" borderId="1" xfId="0" applyNumberFormat="1" applyFont="1" applyFill="1" applyBorder="1" applyAlignment="1">
      <alignment horizontal="center" vertical="center"/>
    </xf>
    <xf numFmtId="1" fontId="56" fillId="8" borderId="1" xfId="0" applyNumberFormat="1" applyFont="1" applyFill="1" applyBorder="1" applyAlignment="1">
      <alignment horizontal="center" vertical="center"/>
    </xf>
    <xf numFmtId="0" fontId="56" fillId="8" borderId="1" xfId="0" applyFont="1" applyFill="1" applyBorder="1" applyAlignment="1">
      <alignment horizontal="center" vertical="center"/>
    </xf>
    <xf numFmtId="164" fontId="58" fillId="8" borderId="1" xfId="0" applyNumberFormat="1" applyFont="1" applyFill="1" applyBorder="1" applyAlignment="1">
      <alignment horizontal="center" vertical="center" wrapText="1"/>
    </xf>
    <xf numFmtId="164" fontId="55" fillId="5" borderId="1" xfId="0" applyNumberFormat="1" applyFont="1" applyFill="1" applyBorder="1" applyAlignment="1">
      <alignment horizontal="center" vertical="center" wrapText="1"/>
    </xf>
    <xf numFmtId="0" fontId="55" fillId="5" borderId="1" xfId="0" applyFont="1" applyFill="1" applyBorder="1" applyAlignment="1">
      <alignment horizontal="center" vertical="center" wrapText="1"/>
    </xf>
    <xf numFmtId="164" fontId="39" fillId="5" borderId="1" xfId="0" applyNumberFormat="1" applyFont="1" applyFill="1" applyBorder="1" applyAlignment="1">
      <alignment horizontal="center" vertical="center" wrapText="1"/>
    </xf>
    <xf numFmtId="1" fontId="49" fillId="8" borderId="1" xfId="2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60" fillId="8" borderId="1" xfId="0" applyNumberFormat="1" applyFont="1" applyFill="1" applyBorder="1" applyAlignment="1">
      <alignment horizontal="center" vertical="center" wrapText="1"/>
    </xf>
    <xf numFmtId="164" fontId="55" fillId="8" borderId="1" xfId="0" applyNumberFormat="1" applyFont="1" applyFill="1" applyBorder="1" applyAlignment="1">
      <alignment horizontal="center" vertical="center" wrapText="1"/>
    </xf>
    <xf numFmtId="0" fontId="39" fillId="8" borderId="1" xfId="0" applyFont="1" applyFill="1" applyBorder="1" applyAlignment="1">
      <alignment horizontal="center" vertical="center" wrapText="1"/>
    </xf>
    <xf numFmtId="0" fontId="52" fillId="8" borderId="1" xfId="0" applyFont="1" applyFill="1" applyBorder="1" applyAlignment="1">
      <alignment horizontal="center" vertical="center"/>
    </xf>
    <xf numFmtId="0" fontId="55" fillId="8" borderId="1" xfId="0" applyFont="1" applyFill="1" applyBorder="1" applyAlignment="1">
      <alignment horizontal="center" vertical="center"/>
    </xf>
    <xf numFmtId="0" fontId="39" fillId="8" borderId="1" xfId="0" applyFont="1" applyFill="1" applyBorder="1" applyAlignment="1">
      <alignment horizontal="center" vertical="center"/>
    </xf>
    <xf numFmtId="0" fontId="61" fillId="8" borderId="1" xfId="0" applyFont="1" applyFill="1" applyBorder="1" applyAlignment="1">
      <alignment horizontal="center" vertical="center"/>
    </xf>
    <xf numFmtId="2" fontId="42" fillId="0" borderId="1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165" fontId="46" fillId="8" borderId="1" xfId="2" applyNumberFormat="1" applyFont="1" applyFill="1" applyBorder="1" applyAlignment="1">
      <alignment horizontal="center" vertical="center" wrapText="1"/>
    </xf>
    <xf numFmtId="2" fontId="3" fillId="8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63" fillId="0" borderId="1" xfId="0" applyFont="1" applyFill="1" applyBorder="1" applyAlignment="1">
      <alignment horizontal="center" vertical="center" wrapText="1"/>
    </xf>
    <xf numFmtId="164" fontId="30" fillId="0" borderId="1" xfId="0" applyNumberFormat="1" applyFont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vertical="center"/>
    </xf>
    <xf numFmtId="0" fontId="30" fillId="0" borderId="1" xfId="0" applyFont="1" applyBorder="1" applyAlignment="1">
      <alignment vertical="center" wrapText="1"/>
    </xf>
    <xf numFmtId="164" fontId="41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center" wrapText="1"/>
    </xf>
    <xf numFmtId="2" fontId="41" fillId="0" borderId="1" xfId="0" applyNumberFormat="1" applyFont="1" applyFill="1" applyBorder="1" applyAlignment="1">
      <alignment horizontal="center" vertical="center" wrapText="1"/>
    </xf>
    <xf numFmtId="166" fontId="41" fillId="0" borderId="1" xfId="0" applyNumberFormat="1" applyFont="1" applyFill="1" applyBorder="1" applyAlignment="1">
      <alignment horizontal="center" vertical="center" wrapText="1"/>
    </xf>
    <xf numFmtId="2" fontId="30" fillId="8" borderId="1" xfId="0" applyNumberFormat="1" applyFont="1" applyFill="1" applyBorder="1" applyAlignment="1">
      <alignment horizontal="center" vertical="center"/>
    </xf>
    <xf numFmtId="0" fontId="30" fillId="8" borderId="1" xfId="0" applyFont="1" applyFill="1" applyBorder="1" applyAlignment="1">
      <alignment horizontal="center" vertical="center"/>
    </xf>
    <xf numFmtId="2" fontId="41" fillId="8" borderId="1" xfId="0" applyNumberFormat="1" applyFont="1" applyFill="1" applyBorder="1" applyAlignment="1">
      <alignment horizontal="center" vertical="center" wrapText="1"/>
    </xf>
    <xf numFmtId="0" fontId="52" fillId="8" borderId="1" xfId="0" applyNumberFormat="1" applyFont="1" applyFill="1" applyBorder="1" applyAlignment="1">
      <alignment horizontal="center" vertical="center" wrapText="1"/>
    </xf>
    <xf numFmtId="1" fontId="52" fillId="8" borderId="1" xfId="0" applyNumberFormat="1" applyFont="1" applyFill="1" applyBorder="1" applyAlignment="1">
      <alignment horizontal="center" vertical="center" wrapText="1"/>
    </xf>
    <xf numFmtId="1" fontId="58" fillId="8" borderId="1" xfId="0" applyNumberFormat="1" applyFont="1" applyFill="1" applyBorder="1" applyAlignment="1">
      <alignment horizontal="center" vertical="center" wrapText="1"/>
    </xf>
    <xf numFmtId="0" fontId="38" fillId="4" borderId="1" xfId="0" applyFont="1" applyFill="1" applyBorder="1" applyAlignment="1">
      <alignment horizontal="center" vertical="center" wrapText="1"/>
    </xf>
    <xf numFmtId="164" fontId="30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164" fontId="47" fillId="0" borderId="1" xfId="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164" fontId="64" fillId="8" borderId="1" xfId="0" applyNumberFormat="1" applyFont="1" applyFill="1" applyBorder="1" applyAlignment="1">
      <alignment horizontal="center" vertical="center" wrapText="1"/>
    </xf>
    <xf numFmtId="0" fontId="64" fillId="8" borderId="1" xfId="0" applyFont="1" applyFill="1" applyBorder="1" applyAlignment="1">
      <alignment horizontal="center" vertical="center" wrapText="1"/>
    </xf>
    <xf numFmtId="164" fontId="41" fillId="8" borderId="1" xfId="0" applyNumberFormat="1" applyFont="1" applyFill="1" applyBorder="1" applyAlignment="1">
      <alignment horizontal="center" vertical="center" wrapText="1"/>
    </xf>
    <xf numFmtId="2" fontId="47" fillId="0" borderId="1" xfId="0" applyNumberFormat="1" applyFont="1" applyFill="1" applyBorder="1" applyAlignment="1">
      <alignment horizontal="center" vertical="center" wrapText="1"/>
    </xf>
    <xf numFmtId="3" fontId="46" fillId="8" borderId="1" xfId="2" applyNumberFormat="1" applyFont="1" applyFill="1" applyBorder="1" applyAlignment="1">
      <alignment horizontal="center" vertical="center" wrapText="1"/>
    </xf>
    <xf numFmtId="2" fontId="64" fillId="8" borderId="1" xfId="0" applyNumberFormat="1" applyFont="1" applyFill="1" applyBorder="1" applyAlignment="1">
      <alignment horizontal="center" wrapText="1"/>
    </xf>
    <xf numFmtId="0" fontId="64" fillId="8" borderId="1" xfId="0" applyFont="1" applyFill="1" applyBorder="1" applyAlignment="1">
      <alignment horizontal="center" wrapText="1"/>
    </xf>
    <xf numFmtId="2" fontId="64" fillId="8" borderId="1" xfId="0" applyNumberFormat="1" applyFont="1" applyFill="1" applyBorder="1" applyAlignment="1">
      <alignment horizontal="center" vertical="center" wrapText="1"/>
    </xf>
    <xf numFmtId="0" fontId="0" fillId="0" borderId="6" xfId="0" applyBorder="1"/>
    <xf numFmtId="2" fontId="59" fillId="0" borderId="1" xfId="0" applyNumberFormat="1" applyFont="1" applyFill="1" applyBorder="1" applyAlignment="1">
      <alignment horizontal="center" vertical="center" wrapText="1"/>
    </xf>
    <xf numFmtId="1" fontId="39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1" fontId="30" fillId="0" borderId="1" xfId="0" applyNumberFormat="1" applyFont="1" applyFill="1" applyBorder="1" applyAlignment="1">
      <alignment horizontal="center" vertical="center"/>
    </xf>
    <xf numFmtId="2" fontId="49" fillId="8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36" fillId="0" borderId="1" xfId="0" applyNumberFormat="1" applyFont="1" applyFill="1" applyBorder="1" applyAlignment="1">
      <alignment horizontal="center" vertical="center"/>
    </xf>
    <xf numFmtId="166" fontId="30" fillId="0" borderId="1" xfId="0" applyNumberFormat="1" applyFont="1" applyFill="1" applyBorder="1" applyAlignment="1">
      <alignment horizontal="center" vertical="center"/>
    </xf>
    <xf numFmtId="164" fontId="49" fillId="8" borderId="1" xfId="0" applyNumberFormat="1" applyFont="1" applyFill="1" applyBorder="1" applyAlignment="1">
      <alignment horizontal="center" vertical="center"/>
    </xf>
    <xf numFmtId="164" fontId="49" fillId="8" borderId="1" xfId="2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0" fontId="13" fillId="0" borderId="1" xfId="0" quotePrefix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quotePrefix="1" applyFont="1" applyFill="1" applyBorder="1" applyAlignment="1">
      <alignment horizontal="center" vertical="center" wrapText="1"/>
    </xf>
    <xf numFmtId="2" fontId="30" fillId="0" borderId="1" xfId="0" applyNumberFormat="1" applyFont="1" applyFill="1" applyBorder="1" applyAlignment="1">
      <alignment horizontal="center" vertical="center" wrapText="1"/>
    </xf>
    <xf numFmtId="166" fontId="3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49" fillId="8" borderId="1" xfId="0" applyNumberFormat="1" applyFont="1" applyFill="1" applyBorder="1" applyAlignment="1">
      <alignment horizontal="center" vertical="center"/>
    </xf>
    <xf numFmtId="1" fontId="49" fillId="8" borderId="1" xfId="0" applyNumberFormat="1" applyFont="1" applyFill="1" applyBorder="1" applyAlignment="1">
      <alignment horizontal="center" vertical="center" wrapText="1"/>
    </xf>
    <xf numFmtId="1" fontId="18" fillId="8" borderId="1" xfId="0" applyNumberFormat="1" applyFont="1" applyFill="1" applyBorder="1" applyAlignment="1">
      <alignment horizontal="center" vertical="center" wrapText="1"/>
    </xf>
    <xf numFmtId="164" fontId="52" fillId="8" borderId="1" xfId="0" applyNumberFormat="1" applyFont="1" applyFill="1" applyBorder="1" applyAlignment="1">
      <alignment horizontal="center" vertical="center" wrapText="1"/>
    </xf>
    <xf numFmtId="0" fontId="52" fillId="8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0" fillId="0" borderId="1" xfId="0" applyNumberFormat="1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2" fontId="30" fillId="0" borderId="1" xfId="0" applyNumberFormat="1" applyFont="1" applyFill="1" applyBorder="1" applyAlignment="1">
      <alignment horizontal="center" vertical="center"/>
    </xf>
    <xf numFmtId="0" fontId="48" fillId="7" borderId="1" xfId="0" applyFont="1" applyFill="1" applyBorder="1" applyAlignment="1">
      <alignment horizontal="center" vertical="center" wrapText="1"/>
    </xf>
    <xf numFmtId="164" fontId="51" fillId="0" borderId="1" xfId="0" applyNumberFormat="1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164" fontId="48" fillId="7" borderId="1" xfId="0" applyNumberFormat="1" applyFont="1" applyFill="1" applyBorder="1" applyAlignment="1">
      <alignment horizontal="center" vertical="center" wrapText="1"/>
    </xf>
    <xf numFmtId="2" fontId="49" fillId="8" borderId="1" xfId="2" applyNumberFormat="1" applyFont="1" applyFill="1" applyBorder="1" applyAlignment="1">
      <alignment horizontal="center" vertical="center"/>
    </xf>
    <xf numFmtId="2" fontId="49" fillId="9" borderId="1" xfId="0" applyNumberFormat="1" applyFont="1" applyFill="1" applyBorder="1" applyAlignment="1">
      <alignment horizontal="center" vertical="center" wrapText="1"/>
    </xf>
    <xf numFmtId="0" fontId="39" fillId="9" borderId="1" xfId="0" applyFont="1" applyFill="1" applyBorder="1" applyAlignment="1">
      <alignment horizontal="center" vertical="center" wrapText="1"/>
    </xf>
    <xf numFmtId="164" fontId="52" fillId="9" borderId="1" xfId="0" applyNumberFormat="1" applyFont="1" applyFill="1" applyBorder="1" applyAlignment="1">
      <alignment horizontal="center" vertical="center" wrapText="1"/>
    </xf>
    <xf numFmtId="0" fontId="52" fillId="9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2" fontId="13" fillId="0" borderId="1" xfId="0" quotePrefix="1" applyNumberFormat="1" applyFont="1" applyFill="1" applyBorder="1" applyAlignment="1">
      <alignment horizontal="center" vertical="center" wrapText="1"/>
    </xf>
    <xf numFmtId="166" fontId="49" fillId="8" borderId="1" xfId="2" applyNumberFormat="1" applyFont="1" applyFill="1" applyBorder="1" applyAlignment="1">
      <alignment horizontal="center" vertical="center"/>
    </xf>
    <xf numFmtId="166" fontId="13" fillId="0" borderId="1" xfId="0" quotePrefix="1" applyNumberFormat="1" applyFont="1" applyFill="1" applyBorder="1" applyAlignment="1">
      <alignment horizontal="center" vertical="center" wrapText="1"/>
    </xf>
    <xf numFmtId="1" fontId="30" fillId="0" borderId="1" xfId="0" applyNumberFormat="1" applyFont="1" applyFill="1" applyBorder="1" applyAlignment="1">
      <alignment horizontal="center" vertical="center" wrapText="1"/>
    </xf>
    <xf numFmtId="1" fontId="49" fillId="9" borderId="1" xfId="0" applyNumberFormat="1" applyFont="1" applyFill="1" applyBorder="1" applyAlignment="1">
      <alignment horizontal="center" vertical="center" wrapText="1"/>
    </xf>
    <xf numFmtId="0" fontId="41" fillId="8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49" fillId="8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166" fontId="52" fillId="8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" fontId="41" fillId="8" borderId="1" xfId="0" applyNumberFormat="1" applyFont="1" applyFill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49" fillId="8" borderId="1" xfId="0" applyNumberFormat="1" applyFont="1" applyFill="1" applyBorder="1" applyAlignment="1">
      <alignment horizontal="center" vertical="center" wrapText="1"/>
    </xf>
    <xf numFmtId="1" fontId="49" fillId="5" borderId="1" xfId="2" applyNumberFormat="1" applyFont="1" applyFill="1" applyBorder="1" applyAlignment="1">
      <alignment horizontal="center" vertical="center" wrapText="1"/>
    </xf>
    <xf numFmtId="1" fontId="30" fillId="0" borderId="1" xfId="0" applyNumberFormat="1" applyFont="1" applyFill="1" applyBorder="1" applyAlignment="1">
      <alignment vertical="center"/>
    </xf>
    <xf numFmtId="164" fontId="3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2" fontId="18" fillId="8" borderId="1" xfId="0" applyNumberFormat="1" applyFont="1" applyFill="1" applyBorder="1" applyAlignment="1">
      <alignment horizontal="center" vertical="center" wrapText="1"/>
    </xf>
    <xf numFmtId="164" fontId="18" fillId="8" borderId="1" xfId="0" applyNumberFormat="1" applyFont="1" applyFill="1" applyBorder="1" applyAlignment="1">
      <alignment horizontal="center" vertical="center" wrapText="1"/>
    </xf>
    <xf numFmtId="164" fontId="49" fillId="8" borderId="1" xfId="0" applyNumberFormat="1" applyFont="1" applyFill="1" applyBorder="1" applyAlignment="1">
      <alignment horizontal="center" vertical="center" wrapText="1"/>
    </xf>
    <xf numFmtId="166" fontId="49" fillId="8" borderId="1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right" vertical="top" wrapText="1"/>
    </xf>
    <xf numFmtId="0" fontId="3" fillId="0" borderId="9" xfId="0" applyFont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25" fillId="0" borderId="0" xfId="0" applyFont="1" applyAlignment="1">
      <alignment horizontal="left"/>
    </xf>
    <xf numFmtId="0" fontId="26" fillId="0" borderId="0" xfId="0" applyFont="1" applyAlignme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3" xfId="0" applyFont="1" applyBorder="1" applyAlignment="1">
      <alignment horizontal="center" vertical="top" wrapText="1"/>
    </xf>
    <xf numFmtId="0" fontId="10" fillId="0" borderId="7" xfId="0" applyFont="1" applyBorder="1" applyAlignment="1"/>
    <xf numFmtId="0" fontId="9" fillId="0" borderId="1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7" xfId="0" applyFont="1" applyBorder="1" applyAlignment="1"/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7" fillId="0" borderId="15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1" fontId="14" fillId="0" borderId="3" xfId="0" applyNumberFormat="1" applyFont="1" applyFill="1" applyBorder="1" applyAlignment="1">
      <alignment horizontal="center" vertical="center"/>
    </xf>
    <xf numFmtId="1" fontId="14" fillId="0" borderId="7" xfId="0" applyNumberFormat="1" applyFont="1" applyFill="1" applyBorder="1" applyAlignment="1">
      <alignment horizontal="center" vertical="center"/>
    </xf>
    <xf numFmtId="1" fontId="14" fillId="0" borderId="2" xfId="0" applyNumberFormat="1" applyFont="1" applyFill="1" applyBorder="1" applyAlignment="1">
      <alignment horizontal="center" vertical="center"/>
    </xf>
    <xf numFmtId="1" fontId="14" fillId="0" borderId="3" xfId="0" applyNumberFormat="1" applyFont="1" applyFill="1" applyBorder="1" applyAlignment="1">
      <alignment horizontal="center" vertical="center" wrapText="1"/>
    </xf>
    <xf numFmtId="1" fontId="14" fillId="0" borderId="7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10" fillId="0" borderId="1" xfId="0" applyFont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8" fillId="2" borderId="3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5" xfId="0" applyFont="1" applyBorder="1" applyAlignment="1">
      <alignment vertical="top" wrapText="1"/>
    </xf>
    <xf numFmtId="164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164" fontId="14" fillId="2" borderId="6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171" fontId="10" fillId="0" borderId="1" xfId="0" applyNumberFormat="1" applyFont="1" applyBorder="1" applyAlignment="1">
      <alignment horizontal="center" vertical="center"/>
    </xf>
    <xf numFmtId="173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2" fontId="10" fillId="0" borderId="1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horizontal="center" vertical="center"/>
    </xf>
    <xf numFmtId="172" fontId="10" fillId="0" borderId="1" xfId="1" applyNumberFormat="1" applyFont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164" fontId="10" fillId="0" borderId="7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15" fillId="0" borderId="3" xfId="0" applyNumberFormat="1" applyFont="1" applyBorder="1" applyAlignment="1">
      <alignment horizontal="center" vertical="center"/>
    </xf>
    <xf numFmtId="1" fontId="10" fillId="0" borderId="3" xfId="0" applyNumberFormat="1" applyFont="1" applyFill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164" fontId="14" fillId="0" borderId="7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center" vertical="center"/>
    </xf>
    <xf numFmtId="0" fontId="15" fillId="0" borderId="1" xfId="0" applyNumberFormat="1" applyFont="1" applyBorder="1"/>
    <xf numFmtId="174" fontId="10" fillId="0" borderId="3" xfId="1" applyNumberFormat="1" applyFont="1" applyBorder="1" applyAlignment="1">
      <alignment horizontal="center" vertical="center"/>
    </xf>
    <xf numFmtId="174" fontId="10" fillId="0" borderId="2" xfId="1" applyNumberFormat="1" applyFont="1" applyBorder="1" applyAlignment="1">
      <alignment horizontal="center" vertical="center"/>
    </xf>
    <xf numFmtId="169" fontId="10" fillId="0" borderId="3" xfId="1" applyNumberFormat="1" applyFont="1" applyBorder="1" applyAlignment="1">
      <alignment horizontal="center" vertical="center"/>
    </xf>
    <xf numFmtId="169" fontId="10" fillId="0" borderId="2" xfId="1" applyNumberFormat="1" applyFont="1" applyBorder="1" applyAlignment="1">
      <alignment horizontal="center" vertical="center"/>
    </xf>
    <xf numFmtId="166" fontId="10" fillId="0" borderId="3" xfId="0" applyNumberFormat="1" applyFont="1" applyBorder="1" applyAlignment="1">
      <alignment horizontal="center" vertical="center"/>
    </xf>
    <xf numFmtId="166" fontId="10" fillId="0" borderId="2" xfId="0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164" fontId="14" fillId="2" borderId="3" xfId="0" applyNumberFormat="1" applyFont="1" applyFill="1" applyBorder="1" applyAlignment="1">
      <alignment horizontal="center" vertical="center"/>
    </xf>
    <xf numFmtId="164" fontId="14" fillId="2" borderId="7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1" fontId="14" fillId="2" borderId="3" xfId="0" applyNumberFormat="1" applyFont="1" applyFill="1" applyBorder="1" applyAlignment="1">
      <alignment horizontal="center" vertical="center"/>
    </xf>
    <xf numFmtId="1" fontId="14" fillId="2" borderId="7" xfId="0" applyNumberFormat="1" applyFont="1" applyFill="1" applyBorder="1" applyAlignment="1">
      <alignment horizontal="center" vertical="center"/>
    </xf>
    <xf numFmtId="1" fontId="14" fillId="2" borderId="2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1" fillId="0" borderId="7" xfId="0" applyFont="1" applyBorder="1" applyAlignment="1"/>
    <xf numFmtId="0" fontId="41" fillId="9" borderId="3" xfId="0" applyFont="1" applyFill="1" applyBorder="1" applyAlignment="1">
      <alignment horizontal="center" vertical="center" wrapText="1"/>
    </xf>
    <xf numFmtId="0" fontId="41" fillId="9" borderId="7" xfId="0" applyFont="1" applyFill="1" applyBorder="1" applyAlignment="1">
      <alignment horizontal="center" vertical="center" wrapText="1"/>
    </xf>
    <xf numFmtId="0" fontId="41" fillId="9" borderId="2" xfId="0" applyFont="1" applyFill="1" applyBorder="1" applyAlignment="1">
      <alignment horizontal="center" vertical="center" wrapText="1"/>
    </xf>
    <xf numFmtId="0" fontId="47" fillId="9" borderId="3" xfId="0" applyFont="1" applyFill="1" applyBorder="1" applyAlignment="1">
      <alignment horizontal="center" vertical="center" wrapText="1"/>
    </xf>
    <xf numFmtId="0" fontId="47" fillId="9" borderId="7" xfId="0" applyFont="1" applyFill="1" applyBorder="1" applyAlignment="1">
      <alignment horizontal="center" vertical="center" wrapText="1"/>
    </xf>
    <xf numFmtId="0" fontId="47" fillId="9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 wrapText="1"/>
    </xf>
    <xf numFmtId="166" fontId="30" fillId="0" borderId="1" xfId="0" applyNumberFormat="1" applyFont="1" applyFill="1" applyBorder="1" applyAlignment="1">
      <alignment horizontal="center" vertical="center" wrapText="1"/>
    </xf>
    <xf numFmtId="0" fontId="30" fillId="0" borderId="1" xfId="0" quotePrefix="1" applyFont="1" applyFill="1" applyBorder="1" applyAlignment="1">
      <alignment horizontal="center" vertical="center" wrapText="1"/>
    </xf>
    <xf numFmtId="2" fontId="13" fillId="0" borderId="1" xfId="0" quotePrefix="1" applyNumberFormat="1" applyFont="1" applyFill="1" applyBorder="1" applyAlignment="1">
      <alignment horizontal="center" vertical="center" wrapText="1"/>
    </xf>
    <xf numFmtId="0" fontId="13" fillId="0" borderId="1" xfId="0" quotePrefix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164" fontId="51" fillId="8" borderId="1" xfId="0" applyNumberFormat="1" applyFont="1" applyFill="1" applyBorder="1" applyAlignment="1">
      <alignment horizontal="center" vertical="center" wrapText="1"/>
    </xf>
    <xf numFmtId="0" fontId="51" fillId="8" borderId="1" xfId="0" applyFont="1" applyFill="1" applyBorder="1" applyAlignment="1">
      <alignment horizontal="center" vertical="center" wrapText="1"/>
    </xf>
    <xf numFmtId="0" fontId="66" fillId="0" borderId="1" xfId="0" applyFont="1" applyBorder="1" applyAlignment="1">
      <alignment horizontal="left" vertical="top" wrapText="1"/>
    </xf>
    <xf numFmtId="0" fontId="7" fillId="6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164" fontId="49" fillId="8" borderId="1" xfId="2" applyNumberFormat="1" applyFont="1" applyFill="1" applyBorder="1" applyAlignment="1">
      <alignment horizontal="center" vertical="center" wrapText="1"/>
    </xf>
    <xf numFmtId="1" fontId="49" fillId="8" borderId="1" xfId="2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0" fontId="55" fillId="5" borderId="1" xfId="0" applyFont="1" applyFill="1" applyBorder="1" applyAlignment="1">
      <alignment horizontal="center" vertical="center" wrapText="1"/>
    </xf>
    <xf numFmtId="164" fontId="36" fillId="0" borderId="1" xfId="0" applyNumberFormat="1" applyFont="1" applyFill="1" applyBorder="1" applyAlignment="1">
      <alignment horizontal="center" vertical="center" wrapText="1"/>
    </xf>
    <xf numFmtId="164" fontId="49" fillId="5" borderId="1" xfId="2" applyNumberFormat="1" applyFont="1" applyFill="1" applyBorder="1" applyAlignment="1">
      <alignment horizontal="center" vertical="center" wrapText="1"/>
    </xf>
    <xf numFmtId="0" fontId="49" fillId="5" borderId="1" xfId="0" applyFont="1" applyFill="1" applyBorder="1" applyAlignment="1">
      <alignment horizontal="center" vertical="center" wrapText="1"/>
    </xf>
    <xf numFmtId="2" fontId="30" fillId="0" borderId="1" xfId="0" applyNumberFormat="1" applyFont="1" applyFill="1" applyBorder="1" applyAlignment="1">
      <alignment horizontal="center" vertical="center"/>
    </xf>
    <xf numFmtId="164" fontId="39" fillId="8" borderId="1" xfId="0" applyNumberFormat="1" applyFont="1" applyFill="1" applyBorder="1" applyAlignment="1">
      <alignment horizontal="center" vertical="center" wrapText="1"/>
    </xf>
    <xf numFmtId="0" fontId="39" fillId="8" borderId="1" xfId="0" applyFont="1" applyFill="1" applyBorder="1" applyAlignment="1">
      <alignment horizontal="center" vertical="center"/>
    </xf>
    <xf numFmtId="2" fontId="49" fillId="8" borderId="1" xfId="0" applyNumberFormat="1" applyFont="1" applyFill="1" applyBorder="1" applyAlignment="1">
      <alignment horizontal="center" vertical="center"/>
    </xf>
    <xf numFmtId="2" fontId="49" fillId="8" borderId="1" xfId="0" applyNumberFormat="1" applyFont="1" applyFill="1" applyBorder="1" applyAlignment="1">
      <alignment horizontal="center" vertical="center" wrapText="1"/>
    </xf>
    <xf numFmtId="0" fontId="49" fillId="8" borderId="1" xfId="0" applyFont="1" applyFill="1" applyBorder="1" applyAlignment="1">
      <alignment horizontal="center" vertical="center"/>
    </xf>
    <xf numFmtId="164" fontId="51" fillId="0" borderId="1" xfId="0" applyNumberFormat="1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" fontId="30" fillId="0" borderId="1" xfId="0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166" fontId="49" fillId="8" borderId="1" xfId="0" applyNumberFormat="1" applyFont="1" applyFill="1" applyBorder="1" applyAlignment="1">
      <alignment horizontal="center" vertical="center" wrapText="1"/>
    </xf>
    <xf numFmtId="167" fontId="49" fillId="8" borderId="1" xfId="2" applyNumberFormat="1" applyFont="1" applyFill="1" applyBorder="1" applyAlignment="1">
      <alignment horizontal="center" vertical="center" wrapText="1"/>
    </xf>
    <xf numFmtId="2" fontId="49" fillId="8" borderId="1" xfId="2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6" fontId="30" fillId="0" borderId="1" xfId="0" applyNumberFormat="1" applyFont="1" applyBorder="1" applyAlignment="1">
      <alignment horizontal="center" vertical="center" wrapText="1"/>
    </xf>
    <xf numFmtId="1" fontId="30" fillId="0" borderId="1" xfId="0" applyNumberFormat="1" applyFont="1" applyFill="1" applyBorder="1" applyAlignment="1">
      <alignment horizontal="center" vertical="center" wrapText="1"/>
    </xf>
    <xf numFmtId="0" fontId="41" fillId="8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2" fontId="41" fillId="8" borderId="1" xfId="0" applyNumberFormat="1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49" fillId="8" borderId="1" xfId="0" applyNumberFormat="1" applyFont="1" applyFill="1" applyBorder="1" applyAlignment="1">
      <alignment horizontal="center" vertical="center" wrapText="1"/>
    </xf>
    <xf numFmtId="166" fontId="41" fillId="8" borderId="1" xfId="0" applyNumberFormat="1" applyFont="1" applyFill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/>
    </xf>
    <xf numFmtId="167" fontId="3" fillId="0" borderId="1" xfId="1" applyNumberFormat="1" applyFont="1" applyFill="1" applyBorder="1" applyAlignment="1">
      <alignment horizontal="center" vertical="center"/>
    </xf>
    <xf numFmtId="171" fontId="3" fillId="0" borderId="1" xfId="0" applyNumberFormat="1" applyFont="1" applyBorder="1" applyAlignment="1">
      <alignment horizontal="center" vertical="center"/>
    </xf>
    <xf numFmtId="0" fontId="18" fillId="8" borderId="1" xfId="0" applyFont="1" applyFill="1" applyBorder="1" applyAlignment="1">
      <alignment horizontal="center" vertical="center" wrapText="1"/>
    </xf>
    <xf numFmtId="2" fontId="41" fillId="0" borderId="1" xfId="0" applyNumberFormat="1" applyFont="1" applyFill="1" applyBorder="1" applyAlignment="1">
      <alignment horizontal="center" vertical="center" wrapText="1"/>
    </xf>
    <xf numFmtId="172" fontId="3" fillId="0" borderId="1" xfId="1" applyNumberFormat="1" applyFont="1" applyBorder="1" applyAlignment="1">
      <alignment horizontal="center" vertical="center"/>
    </xf>
    <xf numFmtId="0" fontId="46" fillId="8" borderId="1" xfId="0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166" fontId="30" fillId="0" borderId="1" xfId="0" applyNumberFormat="1" applyFont="1" applyFill="1" applyBorder="1" applyAlignment="1">
      <alignment horizontal="center" vertical="center"/>
    </xf>
    <xf numFmtId="2" fontId="30" fillId="0" borderId="1" xfId="0" applyNumberFormat="1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0" fontId="52" fillId="9" borderId="1" xfId="0" applyFont="1" applyFill="1" applyBorder="1" applyAlignment="1">
      <alignment horizontal="center" vertical="center" wrapText="1"/>
    </xf>
    <xf numFmtId="0" fontId="46" fillId="8" borderId="1" xfId="0" applyFont="1" applyFill="1" applyBorder="1" applyAlignment="1">
      <alignment horizontal="center" vertical="center" wrapText="1"/>
    </xf>
    <xf numFmtId="0" fontId="39" fillId="8" borderId="1" xfId="0" applyFont="1" applyFill="1" applyBorder="1" applyAlignment="1">
      <alignment horizontal="center" vertical="center" wrapText="1"/>
    </xf>
    <xf numFmtId="0" fontId="53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left" vertical="center" wrapText="1"/>
    </xf>
    <xf numFmtId="164" fontId="49" fillId="8" borderId="1" xfId="0" applyNumberFormat="1" applyFont="1" applyFill="1" applyBorder="1" applyAlignment="1">
      <alignment horizontal="center" vertical="center"/>
    </xf>
    <xf numFmtId="167" fontId="49" fillId="8" borderId="1" xfId="0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2" fontId="52" fillId="8" borderId="1" xfId="0" applyNumberFormat="1" applyFont="1" applyFill="1" applyBorder="1" applyAlignment="1">
      <alignment horizontal="center" vertical="center" wrapText="1"/>
    </xf>
    <xf numFmtId="1" fontId="52" fillId="8" borderId="1" xfId="0" applyNumberFormat="1" applyFont="1" applyFill="1" applyBorder="1" applyAlignment="1">
      <alignment horizontal="center" vertical="center" wrapText="1"/>
    </xf>
    <xf numFmtId="1" fontId="49" fillId="9" borderId="1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2" fontId="38" fillId="7" borderId="1" xfId="0" applyNumberFormat="1" applyFont="1" applyFill="1" applyBorder="1" applyAlignment="1">
      <alignment horizontal="center" vertical="center" wrapText="1"/>
    </xf>
    <xf numFmtId="1" fontId="38" fillId="7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6" fontId="41" fillId="0" borderId="1" xfId="0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/>
    </xf>
    <xf numFmtId="166" fontId="1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9" fillId="8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36" fillId="8" borderId="1" xfId="0" applyFont="1" applyFill="1" applyBorder="1" applyAlignment="1">
      <alignment horizontal="center" vertical="center" wrapText="1"/>
    </xf>
    <xf numFmtId="0" fontId="51" fillId="8" borderId="1" xfId="0" applyFont="1" applyFill="1" applyBorder="1" applyAlignment="1">
      <alignment horizontal="left" vertical="center" wrapText="1"/>
    </xf>
    <xf numFmtId="0" fontId="52" fillId="8" borderId="1" xfId="0" applyFont="1" applyFill="1" applyBorder="1" applyAlignment="1">
      <alignment horizontal="center" vertical="center" wrapText="1"/>
    </xf>
    <xf numFmtId="164" fontId="52" fillId="8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0" fontId="52" fillId="8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2" fontId="51" fillId="8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50" fillId="8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top" wrapText="1"/>
    </xf>
    <xf numFmtId="2" fontId="30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51" fillId="0" borderId="1" xfId="0" applyFont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wrapText="1"/>
    </xf>
    <xf numFmtId="0" fontId="38" fillId="4" borderId="1" xfId="0" applyFont="1" applyFill="1" applyBorder="1" applyAlignment="1">
      <alignment horizontal="center" vertical="center" wrapText="1"/>
    </xf>
    <xf numFmtId="1" fontId="49" fillId="5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49" fillId="8" borderId="1" xfId="2" applyNumberFormat="1" applyFont="1" applyFill="1" applyBorder="1" applyAlignment="1">
      <alignment horizontal="center" vertical="center"/>
    </xf>
    <xf numFmtId="1" fontId="49" fillId="8" borderId="1" xfId="0" applyNumberFormat="1" applyFont="1" applyFill="1" applyBorder="1" applyAlignment="1">
      <alignment horizontal="center" vertical="center" wrapText="1"/>
    </xf>
    <xf numFmtId="1" fontId="49" fillId="8" borderId="1" xfId="0" applyNumberFormat="1" applyFont="1" applyFill="1" applyBorder="1" applyAlignment="1">
      <alignment horizontal="center" vertical="center"/>
    </xf>
    <xf numFmtId="166" fontId="38" fillId="0" borderId="1" xfId="0" applyNumberFormat="1" applyFont="1" applyFill="1" applyBorder="1" applyAlignment="1">
      <alignment horizontal="center" vertical="center"/>
    </xf>
    <xf numFmtId="1" fontId="18" fillId="8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7" fontId="3" fillId="0" borderId="1" xfId="2" applyNumberFormat="1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center" vertical="center" wrapText="1"/>
    </xf>
    <xf numFmtId="164" fontId="55" fillId="5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/>
    </xf>
    <xf numFmtId="164" fontId="41" fillId="0" borderId="1" xfId="0" applyNumberFormat="1" applyFont="1" applyFill="1" applyBorder="1" applyAlignment="1">
      <alignment horizontal="center" vertical="center" wrapText="1"/>
    </xf>
    <xf numFmtId="167" fontId="49" fillId="8" borderId="1" xfId="0" applyNumberFormat="1" applyFont="1" applyFill="1" applyBorder="1" applyAlignment="1">
      <alignment horizontal="center" vertical="center"/>
    </xf>
    <xf numFmtId="2" fontId="38" fillId="0" borderId="1" xfId="0" applyNumberFormat="1" applyFont="1" applyFill="1" applyBorder="1" applyAlignment="1">
      <alignment horizontal="center" vertical="center" wrapText="1"/>
    </xf>
    <xf numFmtId="0" fontId="41" fillId="8" borderId="1" xfId="0" applyFont="1" applyFill="1" applyBorder="1" applyAlignment="1">
      <alignment horizontal="center" wrapText="1"/>
    </xf>
    <xf numFmtId="2" fontId="41" fillId="8" borderId="1" xfId="0" applyNumberFormat="1" applyFont="1" applyFill="1" applyBorder="1" applyAlignment="1">
      <alignment horizontal="center" wrapText="1"/>
    </xf>
    <xf numFmtId="0" fontId="3" fillId="8" borderId="1" xfId="0" applyFont="1" applyFill="1" applyBorder="1" applyAlignment="1">
      <alignment horizontal="center" vertical="center"/>
    </xf>
    <xf numFmtId="1" fontId="38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center"/>
    </xf>
    <xf numFmtId="0" fontId="39" fillId="9" borderId="1" xfId="0" applyFont="1" applyFill="1" applyBorder="1" applyAlignment="1">
      <alignment horizontal="center" vertical="center" wrapText="1"/>
    </xf>
    <xf numFmtId="0" fontId="49" fillId="8" borderId="1" xfId="0" applyNumberFormat="1" applyFont="1" applyFill="1" applyBorder="1" applyAlignment="1">
      <alignment horizontal="center" vertical="center"/>
    </xf>
    <xf numFmtId="0" fontId="39" fillId="8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45" fillId="0" borderId="1" xfId="0" applyFont="1" applyFill="1" applyBorder="1" applyAlignment="1">
      <alignment horizontal="center" vertical="top" wrapText="1"/>
    </xf>
    <xf numFmtId="164" fontId="46" fillId="8" borderId="1" xfId="0" applyNumberFormat="1" applyFont="1" applyFill="1" applyBorder="1" applyAlignment="1">
      <alignment horizontal="center" vertical="center" wrapText="1"/>
    </xf>
    <xf numFmtId="0" fontId="55" fillId="9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horizontal="center" vertical="center"/>
    </xf>
    <xf numFmtId="2" fontId="3" fillId="8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6" fillId="8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wrapText="1"/>
    </xf>
    <xf numFmtId="0" fontId="38" fillId="7" borderId="1" xfId="0" applyFont="1" applyFill="1" applyBorder="1" applyAlignment="1">
      <alignment horizontal="center" vertical="center" wrapText="1"/>
    </xf>
    <xf numFmtId="164" fontId="49" fillId="9" borderId="1" xfId="0" applyNumberFormat="1" applyFont="1" applyFill="1" applyBorder="1" applyAlignment="1">
      <alignment horizontal="center" vertical="center" wrapText="1"/>
    </xf>
    <xf numFmtId="0" fontId="49" fillId="9" borderId="1" xfId="0" applyFont="1" applyFill="1" applyBorder="1" applyAlignment="1">
      <alignment horizontal="center" vertical="center" wrapText="1"/>
    </xf>
    <xf numFmtId="0" fontId="48" fillId="7" borderId="1" xfId="0" applyFont="1" applyFill="1" applyBorder="1" applyAlignment="1">
      <alignment horizontal="center" vertical="center" wrapText="1"/>
    </xf>
    <xf numFmtId="164" fontId="51" fillId="0" borderId="1" xfId="0" applyNumberFormat="1" applyFont="1" applyBorder="1" applyAlignment="1">
      <alignment horizontal="center" wrapText="1"/>
    </xf>
    <xf numFmtId="0" fontId="51" fillId="0" borderId="1" xfId="0" applyFont="1" applyBorder="1" applyAlignment="1">
      <alignment horizontal="center" wrapText="1"/>
    </xf>
    <xf numFmtId="164" fontId="55" fillId="9" borderId="1" xfId="0" applyNumberFormat="1" applyFont="1" applyFill="1" applyBorder="1" applyAlignment="1">
      <alignment horizontal="center" vertical="center" wrapText="1"/>
    </xf>
    <xf numFmtId="2" fontId="48" fillId="0" borderId="1" xfId="0" applyNumberFormat="1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0" fontId="40" fillId="7" borderId="1" xfId="0" applyFont="1" applyFill="1" applyBorder="1" applyAlignment="1">
      <alignment horizontal="center" vertical="center" wrapText="1"/>
    </xf>
    <xf numFmtId="164" fontId="38" fillId="7" borderId="1" xfId="0" applyNumberFormat="1" applyFont="1" applyFill="1" applyBorder="1" applyAlignment="1">
      <alignment horizontal="center" vertical="center" wrapText="1"/>
    </xf>
    <xf numFmtId="164" fontId="48" fillId="7" borderId="1" xfId="0" applyNumberFormat="1" applyFont="1" applyFill="1" applyBorder="1" applyAlignment="1">
      <alignment horizontal="center" vertical="center" wrapText="1"/>
    </xf>
    <xf numFmtId="164" fontId="52" fillId="9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0" fontId="49" fillId="8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164" fontId="46" fillId="8" borderId="1" xfId="2" applyNumberFormat="1" applyFont="1" applyFill="1" applyBorder="1" applyAlignment="1">
      <alignment horizontal="center" vertical="center" wrapText="1"/>
    </xf>
    <xf numFmtId="2" fontId="49" fillId="5" borderId="1" xfId="2" applyNumberFormat="1" applyFont="1" applyFill="1" applyBorder="1" applyAlignment="1">
      <alignment horizontal="center" vertical="center" wrapText="1"/>
    </xf>
    <xf numFmtId="2" fontId="49" fillId="9" borderId="1" xfId="0" applyNumberFormat="1" applyFont="1" applyFill="1" applyBorder="1" applyAlignment="1">
      <alignment horizontal="center" vertical="center" wrapText="1"/>
    </xf>
    <xf numFmtId="164" fontId="41" fillId="8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top" wrapText="1"/>
    </xf>
    <xf numFmtId="169" fontId="3" fillId="0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/>
    <xf numFmtId="164" fontId="4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/>
    <xf numFmtId="0" fontId="9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2" fontId="30" fillId="0" borderId="1" xfId="0" quotePrefix="1" applyNumberFormat="1" applyFont="1" applyFill="1" applyBorder="1" applyAlignment="1">
      <alignment horizontal="center" vertical="center" wrapText="1"/>
    </xf>
    <xf numFmtId="2" fontId="49" fillId="8" borderId="1" xfId="2" applyNumberFormat="1" applyFont="1" applyFill="1" applyBorder="1" applyAlignment="1">
      <alignment horizontal="center" vertical="center"/>
    </xf>
    <xf numFmtId="0" fontId="52" fillId="8" borderId="1" xfId="0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65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left" vertical="top" wrapText="1"/>
    </xf>
    <xf numFmtId="0" fontId="29" fillId="0" borderId="0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164" fontId="30" fillId="4" borderId="1" xfId="0" applyNumberFormat="1" applyFont="1" applyFill="1" applyBorder="1" applyAlignment="1">
      <alignment horizontal="center" vertical="center" wrapText="1"/>
    </xf>
    <xf numFmtId="1" fontId="41" fillId="8" borderId="1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/>
    </xf>
    <xf numFmtId="2" fontId="42" fillId="0" borderId="1" xfId="0" applyNumberFormat="1" applyFont="1" applyFill="1" applyBorder="1" applyAlignment="1">
      <alignment horizontal="center" vertical="center" wrapText="1"/>
    </xf>
    <xf numFmtId="1" fontId="46" fillId="8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4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/>
    </xf>
    <xf numFmtId="0" fontId="52" fillId="5" borderId="1" xfId="0" applyFont="1" applyFill="1" applyBorder="1" applyAlignment="1">
      <alignment horizontal="center" vertical="center" wrapText="1"/>
    </xf>
    <xf numFmtId="167" fontId="46" fillId="8" borderId="1" xfId="2" applyNumberFormat="1" applyFont="1" applyFill="1" applyBorder="1" applyAlignment="1">
      <alignment horizontal="center" vertical="center" wrapText="1"/>
    </xf>
    <xf numFmtId="2" fontId="46" fillId="8" borderId="1" xfId="2" applyNumberFormat="1" applyFont="1" applyFill="1" applyBorder="1" applyAlignment="1">
      <alignment horizontal="center" vertical="center" wrapText="1"/>
    </xf>
    <xf numFmtId="166" fontId="49" fillId="8" borderId="1" xfId="2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top" wrapText="1"/>
    </xf>
    <xf numFmtId="1" fontId="48" fillId="0" borderId="1" xfId="0" applyNumberFormat="1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52" fillId="8" borderId="1" xfId="0" applyFont="1" applyFill="1" applyBorder="1" applyAlignment="1">
      <alignment horizontal="left" vertical="center" wrapText="1"/>
    </xf>
    <xf numFmtId="0" fontId="51" fillId="0" borderId="1" xfId="0" applyFont="1" applyBorder="1" applyAlignment="1">
      <alignment horizontal="center" vertical="top" wrapText="1"/>
    </xf>
    <xf numFmtId="2" fontId="59" fillId="8" borderId="1" xfId="0" applyNumberFormat="1" applyFont="1" applyFill="1" applyBorder="1" applyAlignment="1">
      <alignment horizontal="center" vertical="center"/>
    </xf>
    <xf numFmtId="164" fontId="49" fillId="5" borderId="1" xfId="0" applyNumberFormat="1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44" fillId="0" borderId="1" xfId="2" applyFont="1" applyFill="1" applyBorder="1" applyAlignment="1">
      <alignment horizontal="center" vertical="top" wrapText="1"/>
    </xf>
    <xf numFmtId="0" fontId="44" fillId="0" borderId="1" xfId="2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 29" xfId="4"/>
    <cellStyle name="Обычный 3" xfId="3"/>
    <cellStyle name="Обычный 30" xfId="5"/>
    <cellStyle name="Финансовый" xfId="1" builtinId="3"/>
  </cellStyles>
  <dxfs count="0"/>
  <tableStyles count="0" defaultTableStyle="TableStyleMedium9" defaultPivotStyle="PivotStyleLight16"/>
  <colors>
    <mruColors>
      <color rgb="FF1C038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8;&#1075;&#1072;&#1085;&#1080;&#1079;&#1072;&#1094;&#1080;&#1080;/&#1040;&#1088;&#1090;&#1077;&#1084;&#1089;&#1086;&#1083;&#1100;/&#1087;&#1088;&#1077;&#1076;&#1083;&#1086;&#1078;&#1077;&#1085;&#1080;&#1103;%20&#1074;%20&#1040;&#1088;&#1090;%20&#1075;&#1086;&#1088;&#1089;&#1086;&#1074;&#1077;&#1090;%202016-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wnloads/&#1055;&#1088;&#1086;&#1075;&#1088;&#1072;&#1084;&#1072;%20&#1057;&#1086;&#1094;.&#1077;&#1082;&#1086;&#1085;&#1086;&#1084;16,17,18/&#1055;&#1088;&#1086;&#1075;&#1088;&#1072;&#1084;&#1072;,%202019/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"/>
      <sheetName val="ПЗ 2016"/>
    </sheetNames>
    <sheetDataSet>
      <sheetData sheetId="0" refreshError="1">
        <row r="12">
          <cell r="C12" t="str">
            <v>Рудник № 1,3</v>
          </cell>
          <cell r="E12">
            <v>100</v>
          </cell>
          <cell r="F12">
            <v>3</v>
          </cell>
          <cell r="G12">
            <v>5.0000000000000001E-3</v>
          </cell>
          <cell r="H12">
            <v>22.812000000000001</v>
          </cell>
          <cell r="I12" t="str">
            <v>-</v>
          </cell>
          <cell r="J12" t="str">
            <v>-</v>
          </cell>
          <cell r="K12">
            <v>1.4999999999999999E-2</v>
          </cell>
          <cell r="L12" t="str">
            <v>-</v>
          </cell>
        </row>
        <row r="17">
          <cell r="B17" t="str">
            <v>Встановлення частотного регулятора на привід двигуна ГВУ (1630 кВт) рудника №4</v>
          </cell>
          <cell r="C17" t="str">
            <v>Рудник № 4</v>
          </cell>
          <cell r="E17">
            <v>2500</v>
          </cell>
          <cell r="F17">
            <v>3</v>
          </cell>
          <cell r="G17">
            <v>0.26800000000000002</v>
          </cell>
          <cell r="H17">
            <v>1253.1389999999999</v>
          </cell>
          <cell r="I17" t="str">
            <v>-</v>
          </cell>
          <cell r="J17" t="str">
            <v>-</v>
          </cell>
          <cell r="K17">
            <v>0.82399999999999995</v>
          </cell>
          <cell r="L17" t="str">
            <v>-</v>
          </cell>
        </row>
        <row r="23">
          <cell r="C23" t="str">
            <v>Рудник № 1,3</v>
          </cell>
          <cell r="E23">
            <v>1500</v>
          </cell>
          <cell r="F23">
            <v>3</v>
          </cell>
          <cell r="G23">
            <v>0.14247599999999999</v>
          </cell>
          <cell r="H23">
            <v>1001.7216</v>
          </cell>
          <cell r="I23">
            <v>0.124</v>
          </cell>
          <cell r="J23" t="str">
            <v>-</v>
          </cell>
          <cell r="K23" t="str">
            <v>-</v>
          </cell>
          <cell r="L23" t="str">
            <v>-</v>
          </cell>
        </row>
        <row r="24">
          <cell r="C24" t="str">
            <v>Рудник № 4</v>
          </cell>
          <cell r="E24">
            <v>1500</v>
          </cell>
          <cell r="F24">
            <v>3</v>
          </cell>
          <cell r="G24">
            <v>0.10685700000000001</v>
          </cell>
          <cell r="H24">
            <v>751.2912</v>
          </cell>
          <cell r="I24">
            <v>9.2999999999999999E-2</v>
          </cell>
          <cell r="J24" t="str">
            <v>-</v>
          </cell>
          <cell r="K24" t="str">
            <v>-</v>
          </cell>
          <cell r="L24" t="str">
            <v>-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іста(райони)"/>
    </sheetNames>
    <sheetDataSet>
      <sheetData sheetId="0" refreshError="1">
        <row r="50">
          <cell r="B50" t="str">
            <v>Реконструкція теплових мереж-заміна на труби ППУ (0,63км теплових мереж)</v>
          </cell>
          <cell r="C50" t="str">
            <v>м.Бахмут. Теплові мережі</v>
          </cell>
        </row>
        <row r="51">
          <cell r="B51" t="str">
            <v>Реконструкція теплових мереж- заміна на труби в стандартній теплоізоляції (0,4 км теплових мереж)</v>
          </cell>
          <cell r="C51" t="str">
            <v>м.Бахмут. Теплові мережі</v>
          </cell>
          <cell r="E51">
            <v>300</v>
          </cell>
        </row>
        <row r="54">
          <cell r="C54" t="str">
            <v>м.Бахмут. Теплові мережі</v>
          </cell>
        </row>
        <row r="137">
          <cell r="D137" t="str">
            <v xml:space="preserve">Управління                           культури Бахмутської міської ради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showRuler="0" topLeftCell="A31" zoomScale="71" zoomScaleNormal="26" zoomScaleSheetLayoutView="94" zoomScalePageLayoutView="26" workbookViewId="0">
      <selection activeCell="F43" sqref="F43"/>
    </sheetView>
  </sheetViews>
  <sheetFormatPr defaultRowHeight="12.75" x14ac:dyDescent="0.2"/>
  <cols>
    <col min="1" max="1" width="4.7109375" customWidth="1"/>
    <col min="2" max="2" width="28.140625" customWidth="1"/>
    <col min="3" max="3" width="21.5703125" customWidth="1"/>
    <col min="4" max="4" width="19.85546875" customWidth="1"/>
    <col min="5" max="5" width="14.85546875" customWidth="1"/>
    <col min="6" max="6" width="13" customWidth="1"/>
    <col min="7" max="7" width="8.85546875" customWidth="1"/>
    <col min="8" max="8" width="11" customWidth="1"/>
    <col min="9" max="9" width="13" customWidth="1"/>
    <col min="10" max="10" width="12.42578125" customWidth="1"/>
    <col min="11" max="11" width="10.5703125" customWidth="1"/>
    <col min="12" max="12" width="11.42578125" customWidth="1"/>
    <col min="13" max="13" width="11" customWidth="1"/>
  </cols>
  <sheetData>
    <row r="1" spans="1:13" ht="14.25" customHeight="1" x14ac:dyDescent="0.2">
      <c r="A1" s="105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437" t="s">
        <v>142</v>
      </c>
      <c r="M1" s="438"/>
    </row>
    <row r="2" spans="1:13" ht="21.75" customHeight="1" x14ac:dyDescent="0.3">
      <c r="A2" s="446" t="s">
        <v>197</v>
      </c>
      <c r="B2" s="447"/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8"/>
    </row>
    <row r="3" spans="1:13" ht="16.5" customHeight="1" x14ac:dyDescent="0.2">
      <c r="A3" s="107"/>
      <c r="B3" s="108"/>
      <c r="C3" s="108"/>
      <c r="D3" s="108"/>
      <c r="E3" s="108"/>
      <c r="F3" s="108"/>
      <c r="G3" s="108"/>
      <c r="H3" s="108"/>
      <c r="I3" s="108"/>
      <c r="J3" s="109" t="s">
        <v>196</v>
      </c>
      <c r="K3" s="110"/>
      <c r="L3" s="108"/>
      <c r="M3" s="111"/>
    </row>
    <row r="4" spans="1:13" s="6" customFormat="1" ht="20.25" customHeight="1" x14ac:dyDescent="0.2">
      <c r="A4" s="453" t="s">
        <v>0</v>
      </c>
      <c r="B4" s="453" t="s">
        <v>21</v>
      </c>
      <c r="C4" s="453" t="s">
        <v>14</v>
      </c>
      <c r="D4" s="467" t="s">
        <v>32</v>
      </c>
      <c r="E4" s="453" t="s">
        <v>33</v>
      </c>
      <c r="F4" s="453" t="s">
        <v>18</v>
      </c>
      <c r="G4" s="453" t="s">
        <v>20</v>
      </c>
      <c r="H4" s="464" t="s">
        <v>17</v>
      </c>
      <c r="I4" s="465"/>
      <c r="J4" s="465"/>
      <c r="K4" s="465"/>
      <c r="L4" s="465"/>
      <c r="M4" s="466"/>
    </row>
    <row r="5" spans="1:13" s="6" customFormat="1" ht="14.25" customHeight="1" x14ac:dyDescent="0.2">
      <c r="A5" s="454"/>
      <c r="B5" s="454"/>
      <c r="C5" s="455"/>
      <c r="D5" s="468"/>
      <c r="E5" s="455"/>
      <c r="F5" s="454"/>
      <c r="G5" s="454"/>
      <c r="H5" s="444" t="s">
        <v>19</v>
      </c>
      <c r="I5" s="444" t="s">
        <v>16</v>
      </c>
      <c r="J5" s="449" t="s">
        <v>1</v>
      </c>
      <c r="K5" s="449"/>
      <c r="L5" s="449"/>
      <c r="M5" s="449"/>
    </row>
    <row r="6" spans="1:13" s="6" customFormat="1" ht="65.25" customHeight="1" x14ac:dyDescent="0.2">
      <c r="A6" s="454"/>
      <c r="B6" s="454"/>
      <c r="C6" s="455"/>
      <c r="D6" s="469"/>
      <c r="E6" s="455"/>
      <c r="F6" s="456"/>
      <c r="G6" s="454"/>
      <c r="H6" s="463"/>
      <c r="I6" s="445"/>
      <c r="J6" s="91" t="s">
        <v>2</v>
      </c>
      <c r="K6" s="91" t="s">
        <v>3</v>
      </c>
      <c r="L6" s="91" t="s">
        <v>4</v>
      </c>
      <c r="M6" s="91" t="s">
        <v>5</v>
      </c>
    </row>
    <row r="7" spans="1:13" s="6" customFormat="1" ht="18" customHeight="1" x14ac:dyDescent="0.25">
      <c r="A7" s="7" t="s">
        <v>6</v>
      </c>
      <c r="B7" s="7" t="s">
        <v>7</v>
      </c>
      <c r="C7" s="7" t="s">
        <v>8</v>
      </c>
      <c r="D7" s="7"/>
      <c r="E7" s="7" t="s">
        <v>9</v>
      </c>
      <c r="F7" s="7">
        <v>1</v>
      </c>
      <c r="G7" s="7">
        <v>2</v>
      </c>
      <c r="H7" s="7">
        <v>3</v>
      </c>
      <c r="I7" s="95">
        <v>4</v>
      </c>
      <c r="J7" s="7">
        <v>5</v>
      </c>
      <c r="K7" s="7">
        <v>7</v>
      </c>
      <c r="L7" s="7">
        <v>8</v>
      </c>
      <c r="M7" s="7">
        <v>9</v>
      </c>
    </row>
    <row r="8" spans="1:13" ht="24.75" customHeight="1" x14ac:dyDescent="0.2">
      <c r="A8" s="450" t="s">
        <v>141</v>
      </c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1"/>
      <c r="M8" s="452"/>
    </row>
    <row r="9" spans="1:13" ht="99" customHeight="1" x14ac:dyDescent="0.2">
      <c r="A9" s="96" t="s">
        <v>24</v>
      </c>
      <c r="B9" s="57" t="s">
        <v>25</v>
      </c>
      <c r="C9" s="9" t="s">
        <v>167</v>
      </c>
      <c r="D9" s="9" t="s">
        <v>62</v>
      </c>
      <c r="E9" s="9">
        <v>2016</v>
      </c>
      <c r="F9" s="58">
        <v>15</v>
      </c>
      <c r="G9" s="9">
        <v>3</v>
      </c>
      <c r="H9" s="9">
        <v>5.57E-2</v>
      </c>
      <c r="I9" s="9">
        <v>192.4</v>
      </c>
      <c r="J9" s="9"/>
      <c r="K9" s="9">
        <v>8.8999999999999996E-2</v>
      </c>
      <c r="L9" s="9"/>
      <c r="M9" s="9"/>
    </row>
    <row r="10" spans="1:13" ht="80.25" customHeight="1" x14ac:dyDescent="0.2">
      <c r="A10" s="96" t="s">
        <v>26</v>
      </c>
      <c r="B10" s="57" t="s">
        <v>27</v>
      </c>
      <c r="C10" s="9" t="s">
        <v>168</v>
      </c>
      <c r="D10" s="9" t="s">
        <v>62</v>
      </c>
      <c r="E10" s="9">
        <v>2016</v>
      </c>
      <c r="F10" s="58">
        <v>16.5</v>
      </c>
      <c r="G10" s="9">
        <v>3</v>
      </c>
      <c r="H10" s="9">
        <v>3.8199999999999998E-2</v>
      </c>
      <c r="I10" s="9">
        <v>48.3</v>
      </c>
      <c r="J10" s="9"/>
      <c r="K10" s="9">
        <v>6.0999999999999999E-2</v>
      </c>
      <c r="L10" s="9"/>
      <c r="M10" s="9"/>
    </row>
    <row r="11" spans="1:13" ht="99.75" customHeight="1" x14ac:dyDescent="0.2">
      <c r="A11" s="96" t="s">
        <v>28</v>
      </c>
      <c r="B11" s="57" t="s">
        <v>29</v>
      </c>
      <c r="C11" s="9" t="s">
        <v>169</v>
      </c>
      <c r="D11" s="9" t="s">
        <v>63</v>
      </c>
      <c r="E11" s="9">
        <v>2016</v>
      </c>
      <c r="F11" s="9">
        <v>65.599999999999994</v>
      </c>
      <c r="G11" s="9">
        <v>3</v>
      </c>
      <c r="H11" s="9">
        <v>2.8500000000000001E-2</v>
      </c>
      <c r="I11" s="9">
        <v>109.7</v>
      </c>
      <c r="J11" s="9"/>
      <c r="K11" s="9"/>
      <c r="L11" s="9">
        <v>8.7999999999999995E-2</v>
      </c>
      <c r="M11" s="9"/>
    </row>
    <row r="12" spans="1:13" ht="63.75" customHeight="1" x14ac:dyDescent="0.2">
      <c r="A12" s="96" t="s">
        <v>30</v>
      </c>
      <c r="B12" s="57" t="s">
        <v>31</v>
      </c>
      <c r="C12" s="9" t="s">
        <v>170</v>
      </c>
      <c r="D12" s="9" t="s">
        <v>62</v>
      </c>
      <c r="E12" s="9">
        <v>2016</v>
      </c>
      <c r="F12" s="58">
        <v>45</v>
      </c>
      <c r="G12" s="9">
        <v>3</v>
      </c>
      <c r="H12" s="9">
        <v>2.01E-2</v>
      </c>
      <c r="I12" s="9">
        <v>53.6</v>
      </c>
      <c r="J12" s="9"/>
      <c r="K12" s="9">
        <v>3.2000000000000001E-2</v>
      </c>
      <c r="L12" s="9"/>
      <c r="M12" s="9"/>
    </row>
    <row r="13" spans="1:13" ht="48.75" customHeight="1" x14ac:dyDescent="0.2">
      <c r="A13" s="96" t="s">
        <v>93</v>
      </c>
      <c r="B13" s="57" t="s">
        <v>35</v>
      </c>
      <c r="C13" s="9" t="s">
        <v>64</v>
      </c>
      <c r="D13" s="9" t="s">
        <v>34</v>
      </c>
      <c r="E13" s="9">
        <v>2016</v>
      </c>
      <c r="F13" s="59">
        <v>15</v>
      </c>
      <c r="G13" s="94">
        <v>3</v>
      </c>
      <c r="H13" s="94">
        <v>2.9000000000000001E-2</v>
      </c>
      <c r="I13" s="59">
        <v>5</v>
      </c>
      <c r="J13" s="94">
        <v>0.53</v>
      </c>
      <c r="K13" s="94"/>
      <c r="L13" s="94"/>
      <c r="M13" s="94">
        <v>0.17</v>
      </c>
    </row>
    <row r="14" spans="1:13" ht="44.25" customHeight="1" x14ac:dyDescent="0.2">
      <c r="A14" s="96" t="s">
        <v>94</v>
      </c>
      <c r="B14" s="57" t="s">
        <v>36</v>
      </c>
      <c r="C14" s="9" t="s">
        <v>64</v>
      </c>
      <c r="D14" s="9" t="s">
        <v>65</v>
      </c>
      <c r="E14" s="9">
        <v>2016</v>
      </c>
      <c r="F14" s="59">
        <v>10</v>
      </c>
      <c r="G14" s="94">
        <v>3</v>
      </c>
      <c r="H14" s="94">
        <v>8.1000000000000003E-2</v>
      </c>
      <c r="I14" s="94">
        <v>3.8</v>
      </c>
      <c r="J14" s="94"/>
      <c r="K14" s="94"/>
      <c r="L14" s="94">
        <v>0.25</v>
      </c>
      <c r="M14" s="94"/>
    </row>
    <row r="15" spans="1:13" ht="53.25" customHeight="1" x14ac:dyDescent="0.2">
      <c r="A15" s="96" t="s">
        <v>95</v>
      </c>
      <c r="B15" s="57" t="s">
        <v>55</v>
      </c>
      <c r="C15" s="9" t="s">
        <v>64</v>
      </c>
      <c r="D15" s="9" t="s">
        <v>34</v>
      </c>
      <c r="E15" s="9">
        <v>2016</v>
      </c>
      <c r="F15" s="59">
        <v>4.5</v>
      </c>
      <c r="G15" s="94">
        <v>3</v>
      </c>
      <c r="H15" s="94">
        <v>3.2000000000000001E-2</v>
      </c>
      <c r="I15" s="94">
        <v>1.5</v>
      </c>
      <c r="J15" s="94"/>
      <c r="K15" s="94"/>
      <c r="L15" s="94">
        <v>0.1</v>
      </c>
      <c r="M15" s="94"/>
    </row>
    <row r="16" spans="1:13" ht="52.5" customHeight="1" x14ac:dyDescent="0.2">
      <c r="A16" s="96" t="s">
        <v>96</v>
      </c>
      <c r="B16" s="57" t="s">
        <v>56</v>
      </c>
      <c r="C16" s="9" t="s">
        <v>64</v>
      </c>
      <c r="D16" s="9" t="s">
        <v>34</v>
      </c>
      <c r="E16" s="9">
        <v>2017</v>
      </c>
      <c r="F16" s="59">
        <v>60</v>
      </c>
      <c r="G16" s="94">
        <v>3</v>
      </c>
      <c r="H16" s="94">
        <v>8.1000000000000003E-2</v>
      </c>
      <c r="I16" s="94">
        <v>4.5</v>
      </c>
      <c r="J16" s="94"/>
      <c r="K16" s="94"/>
      <c r="L16" s="94">
        <v>0.25</v>
      </c>
      <c r="M16" s="94"/>
    </row>
    <row r="17" spans="1:13" ht="47.25" x14ac:dyDescent="0.2">
      <c r="A17" s="96" t="s">
        <v>97</v>
      </c>
      <c r="B17" s="57" t="s">
        <v>57</v>
      </c>
      <c r="C17" s="9" t="s">
        <v>64</v>
      </c>
      <c r="D17" s="9" t="s">
        <v>34</v>
      </c>
      <c r="E17" s="9">
        <v>2017</v>
      </c>
      <c r="F17" s="59">
        <v>15</v>
      </c>
      <c r="G17" s="94">
        <v>3</v>
      </c>
      <c r="H17" s="94">
        <v>2.7E-2</v>
      </c>
      <c r="I17" s="59">
        <v>5</v>
      </c>
      <c r="J17" s="94">
        <v>0.51</v>
      </c>
      <c r="K17" s="94"/>
      <c r="L17" s="94"/>
      <c r="M17" s="94">
        <v>0.15</v>
      </c>
    </row>
    <row r="18" spans="1:13" ht="46.5" customHeight="1" x14ac:dyDescent="0.2">
      <c r="A18" s="96" t="s">
        <v>98</v>
      </c>
      <c r="B18" s="57" t="s">
        <v>58</v>
      </c>
      <c r="C18" s="9" t="s">
        <v>64</v>
      </c>
      <c r="D18" s="9" t="s">
        <v>34</v>
      </c>
      <c r="E18" s="9">
        <v>2017</v>
      </c>
      <c r="F18" s="59">
        <v>20</v>
      </c>
      <c r="G18" s="94">
        <v>3</v>
      </c>
      <c r="H18" s="94">
        <v>2.9000000000000001E-2</v>
      </c>
      <c r="I18" s="59">
        <v>5</v>
      </c>
      <c r="J18" s="94">
        <v>0.53</v>
      </c>
      <c r="K18" s="94"/>
      <c r="L18" s="94"/>
      <c r="M18" s="94">
        <v>0.17</v>
      </c>
    </row>
    <row r="19" spans="1:13" ht="55.5" customHeight="1" x14ac:dyDescent="0.2">
      <c r="A19" s="96" t="s">
        <v>99</v>
      </c>
      <c r="B19" s="57" t="s">
        <v>59</v>
      </c>
      <c r="C19" s="9" t="s">
        <v>64</v>
      </c>
      <c r="D19" s="9" t="s">
        <v>65</v>
      </c>
      <c r="E19" s="9">
        <v>2018</v>
      </c>
      <c r="F19" s="59">
        <v>15</v>
      </c>
      <c r="G19" s="94">
        <v>3</v>
      </c>
      <c r="H19" s="94">
        <v>0.03</v>
      </c>
      <c r="I19" s="94">
        <v>5.5</v>
      </c>
      <c r="J19" s="94">
        <v>0.54</v>
      </c>
      <c r="K19" s="94"/>
      <c r="L19" s="94"/>
      <c r="M19" s="94">
        <v>0.18</v>
      </c>
    </row>
    <row r="20" spans="1:13" ht="66" customHeight="1" x14ac:dyDescent="0.2">
      <c r="A20" s="96" t="s">
        <v>100</v>
      </c>
      <c r="B20" s="57" t="s">
        <v>66</v>
      </c>
      <c r="C20" s="9" t="s">
        <v>64</v>
      </c>
      <c r="D20" s="9" t="s">
        <v>65</v>
      </c>
      <c r="E20" s="9">
        <v>2018</v>
      </c>
      <c r="F20" s="59">
        <v>7</v>
      </c>
      <c r="G20" s="94">
        <v>3</v>
      </c>
      <c r="H20" s="94">
        <v>3.4000000000000002E-2</v>
      </c>
      <c r="I20" s="59">
        <v>3</v>
      </c>
      <c r="J20" s="94"/>
      <c r="K20" s="94"/>
      <c r="L20" s="94">
        <v>0.2</v>
      </c>
      <c r="M20" s="94"/>
    </row>
    <row r="21" spans="1:13" ht="35.25" customHeight="1" x14ac:dyDescent="0.2">
      <c r="A21" s="96" t="s">
        <v>145</v>
      </c>
      <c r="B21" s="57" t="s">
        <v>60</v>
      </c>
      <c r="C21" s="9" t="s">
        <v>64</v>
      </c>
      <c r="D21" s="9" t="s">
        <v>65</v>
      </c>
      <c r="E21" s="9">
        <v>2018</v>
      </c>
      <c r="F21" s="59">
        <v>45</v>
      </c>
      <c r="G21" s="94">
        <v>3</v>
      </c>
      <c r="H21" s="94">
        <v>9.0999999999999998E-2</v>
      </c>
      <c r="I21" s="59">
        <v>5</v>
      </c>
      <c r="J21" s="94"/>
      <c r="K21" s="94"/>
      <c r="L21" s="94">
        <v>0.31</v>
      </c>
      <c r="M21" s="94"/>
    </row>
    <row r="22" spans="1:13" ht="38.25" customHeight="1" x14ac:dyDescent="0.2">
      <c r="A22" s="96" t="s">
        <v>146</v>
      </c>
      <c r="B22" s="57" t="s">
        <v>164</v>
      </c>
      <c r="C22" s="9" t="s">
        <v>64</v>
      </c>
      <c r="D22" s="9" t="s">
        <v>65</v>
      </c>
      <c r="E22" s="9">
        <v>2019</v>
      </c>
      <c r="F22" s="59">
        <v>4</v>
      </c>
      <c r="G22" s="94">
        <v>3</v>
      </c>
      <c r="H22" s="94">
        <v>4.2000000000000003E-2</v>
      </c>
      <c r="I22" s="59">
        <v>3</v>
      </c>
      <c r="J22" s="94"/>
      <c r="K22" s="94"/>
      <c r="L22" s="94">
        <v>0.2</v>
      </c>
      <c r="M22" s="94"/>
    </row>
    <row r="23" spans="1:13" ht="46.5" customHeight="1" x14ac:dyDescent="0.2">
      <c r="A23" s="96" t="s">
        <v>147</v>
      </c>
      <c r="B23" s="57" t="s">
        <v>57</v>
      </c>
      <c r="C23" s="9" t="s">
        <v>64</v>
      </c>
      <c r="D23" s="9" t="s">
        <v>65</v>
      </c>
      <c r="E23" s="9">
        <v>2019</v>
      </c>
      <c r="F23" s="59">
        <v>30</v>
      </c>
      <c r="G23" s="94">
        <v>3</v>
      </c>
      <c r="H23" s="94">
        <v>2.9000000000000001E-2</v>
      </c>
      <c r="I23" s="59">
        <v>5</v>
      </c>
      <c r="J23" s="94">
        <v>0.53</v>
      </c>
      <c r="K23" s="94"/>
      <c r="L23" s="94"/>
      <c r="M23" s="94">
        <v>0.17</v>
      </c>
    </row>
    <row r="24" spans="1:13" ht="49.5" customHeight="1" x14ac:dyDescent="0.2">
      <c r="A24" s="96" t="s">
        <v>148</v>
      </c>
      <c r="B24" s="57" t="s">
        <v>56</v>
      </c>
      <c r="C24" s="9" t="s">
        <v>64</v>
      </c>
      <c r="D24" s="9" t="s">
        <v>65</v>
      </c>
      <c r="E24" s="9">
        <v>2019</v>
      </c>
      <c r="F24" s="59">
        <v>65</v>
      </c>
      <c r="G24" s="94">
        <v>3</v>
      </c>
      <c r="H24" s="94">
        <v>8.1000000000000003E-2</v>
      </c>
      <c r="I24" s="94">
        <v>4.5</v>
      </c>
      <c r="J24" s="94"/>
      <c r="K24" s="94"/>
      <c r="L24" s="94">
        <v>0.25</v>
      </c>
      <c r="M24" s="94"/>
    </row>
    <row r="25" spans="1:13" ht="58.5" customHeight="1" x14ac:dyDescent="0.2">
      <c r="A25" s="96" t="s">
        <v>149</v>
      </c>
      <c r="B25" s="57" t="s">
        <v>61</v>
      </c>
      <c r="C25" s="9" t="s">
        <v>64</v>
      </c>
      <c r="D25" s="9" t="s">
        <v>65</v>
      </c>
      <c r="E25" s="9">
        <v>2020</v>
      </c>
      <c r="F25" s="58">
        <v>60</v>
      </c>
      <c r="G25" s="9">
        <v>3</v>
      </c>
      <c r="H25" s="9">
        <v>0.11</v>
      </c>
      <c r="I25" s="58">
        <v>12</v>
      </c>
      <c r="J25" s="9">
        <v>0.55000000000000004</v>
      </c>
      <c r="K25" s="9"/>
      <c r="L25" s="9">
        <v>0.25</v>
      </c>
      <c r="M25" s="9">
        <v>0.19</v>
      </c>
    </row>
    <row r="26" spans="1:13" ht="48" customHeight="1" x14ac:dyDescent="0.2">
      <c r="A26" s="92" t="s">
        <v>150</v>
      </c>
      <c r="B26" s="90" t="s">
        <v>71</v>
      </c>
      <c r="C26" s="9" t="str">
        <f>'[1]2016'!C12</f>
        <v>Рудник № 1,3</v>
      </c>
      <c r="D26" s="94" t="s">
        <v>70</v>
      </c>
      <c r="E26" s="9">
        <v>2016</v>
      </c>
      <c r="F26" s="58">
        <f>'[1]2016'!E12</f>
        <v>100</v>
      </c>
      <c r="G26" s="9">
        <f>'[1]2016'!F12</f>
        <v>3</v>
      </c>
      <c r="H26" s="9">
        <f>'[1]2016'!G12</f>
        <v>5.0000000000000001E-3</v>
      </c>
      <c r="I26" s="9">
        <f>'[1]2016'!H12</f>
        <v>22.812000000000001</v>
      </c>
      <c r="J26" s="9" t="str">
        <f>'[1]2016'!I12</f>
        <v>-</v>
      </c>
      <c r="K26" s="9" t="str">
        <f>'[1]2016'!J12</f>
        <v>-</v>
      </c>
      <c r="L26" s="9">
        <f>'[1]2016'!K12</f>
        <v>1.4999999999999999E-2</v>
      </c>
      <c r="M26" s="9" t="str">
        <f>'[1]2016'!L12</f>
        <v>-</v>
      </c>
    </row>
    <row r="27" spans="1:13" ht="69" customHeight="1" x14ac:dyDescent="0.2">
      <c r="A27" s="96" t="s">
        <v>151</v>
      </c>
      <c r="B27" s="90" t="str">
        <f>'[1]2016'!$B$17</f>
        <v>Встановлення частотного регулятора на привід двигуна ГВУ (1630 кВт) рудника №4</v>
      </c>
      <c r="C27" s="9" t="str">
        <f>'[1]2016'!C17</f>
        <v>Рудник № 4</v>
      </c>
      <c r="D27" s="94" t="s">
        <v>70</v>
      </c>
      <c r="E27" s="9">
        <v>2016</v>
      </c>
      <c r="F27" s="58">
        <f>'[1]2016'!E17</f>
        <v>2500</v>
      </c>
      <c r="G27" s="9">
        <f>'[1]2016'!F17</f>
        <v>3</v>
      </c>
      <c r="H27" s="9">
        <f>'[1]2016'!G17</f>
        <v>0.26800000000000002</v>
      </c>
      <c r="I27" s="9">
        <f>'[1]2016'!H17</f>
        <v>1253.1389999999999</v>
      </c>
      <c r="J27" s="9" t="str">
        <f>'[1]2016'!I17</f>
        <v>-</v>
      </c>
      <c r="K27" s="9" t="str">
        <f>'[1]2016'!J17</f>
        <v>-</v>
      </c>
      <c r="L27" s="9">
        <f>'[1]2016'!K17</f>
        <v>0.82399999999999995</v>
      </c>
      <c r="M27" s="9" t="str">
        <f>'[1]2016'!L17</f>
        <v>-</v>
      </c>
    </row>
    <row r="28" spans="1:13" ht="31.5" customHeight="1" x14ac:dyDescent="0.2">
      <c r="A28" s="434" t="s">
        <v>152</v>
      </c>
      <c r="B28" s="457" t="s">
        <v>72</v>
      </c>
      <c r="C28" s="9" t="str">
        <f>'[1]2016'!C23</f>
        <v>Рудник № 1,3</v>
      </c>
      <c r="D28" s="94" t="s">
        <v>70</v>
      </c>
      <c r="E28" s="9">
        <v>2017</v>
      </c>
      <c r="F28" s="58">
        <f>'[1]2016'!E23</f>
        <v>1500</v>
      </c>
      <c r="G28" s="9">
        <f>'[1]2016'!F23</f>
        <v>3</v>
      </c>
      <c r="H28" s="60">
        <f>'[1]2016'!G23</f>
        <v>0.14247599999999999</v>
      </c>
      <c r="I28" s="9">
        <f>'[1]2016'!H23</f>
        <v>1001.7216</v>
      </c>
      <c r="J28" s="9">
        <f>'[1]2016'!I23</f>
        <v>0.124</v>
      </c>
      <c r="K28" s="9" t="str">
        <f>'[1]2016'!J23</f>
        <v>-</v>
      </c>
      <c r="L28" s="9" t="str">
        <f>'[1]2016'!K23</f>
        <v>-</v>
      </c>
      <c r="M28" s="9" t="str">
        <f>'[1]2016'!L23</f>
        <v>-</v>
      </c>
    </row>
    <row r="29" spans="1:13" ht="31.5" customHeight="1" x14ac:dyDescent="0.2">
      <c r="A29" s="435"/>
      <c r="B29" s="458"/>
      <c r="C29" s="9" t="str">
        <f>'[1]2016'!C24</f>
        <v>Рудник № 4</v>
      </c>
      <c r="D29" s="94" t="s">
        <v>70</v>
      </c>
      <c r="E29" s="9">
        <v>2018</v>
      </c>
      <c r="F29" s="58">
        <f>'[1]2016'!E24</f>
        <v>1500</v>
      </c>
      <c r="G29" s="9">
        <f>'[1]2016'!F24</f>
        <v>3</v>
      </c>
      <c r="H29" s="60">
        <f>'[1]2016'!G24</f>
        <v>0.10685700000000001</v>
      </c>
      <c r="I29" s="9">
        <f>'[1]2016'!H24</f>
        <v>751.2912</v>
      </c>
      <c r="J29" s="9">
        <f>'[1]2016'!I24</f>
        <v>9.2999999999999999E-2</v>
      </c>
      <c r="K29" s="9" t="str">
        <f>'[1]2016'!J24</f>
        <v>-</v>
      </c>
      <c r="L29" s="9" t="str">
        <f>'[1]2016'!K24</f>
        <v>-</v>
      </c>
      <c r="M29" s="9" t="str">
        <f>'[1]2016'!L24</f>
        <v>-</v>
      </c>
    </row>
    <row r="30" spans="1:13" ht="33.75" customHeight="1" x14ac:dyDescent="0.2">
      <c r="A30" s="435"/>
      <c r="B30" s="458"/>
      <c r="C30" s="94" t="s">
        <v>67</v>
      </c>
      <c r="D30" s="94" t="s">
        <v>70</v>
      </c>
      <c r="E30" s="9">
        <v>2019</v>
      </c>
      <c r="F30" s="61">
        <v>1500</v>
      </c>
      <c r="G30" s="62">
        <v>3</v>
      </c>
      <c r="H30" s="63">
        <f>1.149*J30</f>
        <v>8.6175000000000002E-2</v>
      </c>
      <c r="I30" s="63">
        <f>8078.4*J30</f>
        <v>605.88</v>
      </c>
      <c r="J30" s="63">
        <v>7.4999999999999997E-2</v>
      </c>
      <c r="K30" s="63" t="s">
        <v>69</v>
      </c>
      <c r="L30" s="63" t="s">
        <v>69</v>
      </c>
      <c r="M30" s="63" t="s">
        <v>69</v>
      </c>
    </row>
    <row r="31" spans="1:13" ht="30" customHeight="1" x14ac:dyDescent="0.2">
      <c r="A31" s="436"/>
      <c r="B31" s="459"/>
      <c r="C31" s="9" t="s">
        <v>68</v>
      </c>
      <c r="D31" s="94" t="s">
        <v>70</v>
      </c>
      <c r="E31" s="9">
        <v>2020</v>
      </c>
      <c r="F31" s="61">
        <v>1500</v>
      </c>
      <c r="G31" s="62">
        <v>3</v>
      </c>
      <c r="H31" s="63">
        <f>1.149*J31</f>
        <v>0.17120099999999999</v>
      </c>
      <c r="I31" s="63">
        <f>8078.4*J31</f>
        <v>1203.6815999999999</v>
      </c>
      <c r="J31" s="63">
        <v>0.14899999999999999</v>
      </c>
      <c r="K31" s="63" t="s">
        <v>69</v>
      </c>
      <c r="L31" s="63" t="s">
        <v>69</v>
      </c>
      <c r="M31" s="63" t="s">
        <v>69</v>
      </c>
    </row>
    <row r="32" spans="1:13" ht="64.5" customHeight="1" x14ac:dyDescent="0.25">
      <c r="A32" s="96" t="s">
        <v>153</v>
      </c>
      <c r="B32" s="57" t="s">
        <v>84</v>
      </c>
      <c r="C32" s="9" t="s">
        <v>86</v>
      </c>
      <c r="D32" s="9" t="s">
        <v>85</v>
      </c>
      <c r="E32" s="9">
        <v>2016</v>
      </c>
      <c r="F32" s="58">
        <v>50</v>
      </c>
      <c r="G32" s="94">
        <v>3</v>
      </c>
      <c r="H32" s="94">
        <v>0.1</v>
      </c>
      <c r="I32" s="94">
        <v>150</v>
      </c>
      <c r="J32" s="7"/>
      <c r="K32" s="7"/>
      <c r="L32" s="94">
        <v>0.10299999999999999</v>
      </c>
      <c r="M32" s="7"/>
    </row>
    <row r="33" spans="1:13" ht="60" customHeight="1" x14ac:dyDescent="0.2">
      <c r="A33" s="96" t="s">
        <v>154</v>
      </c>
      <c r="B33" s="57" t="s">
        <v>165</v>
      </c>
      <c r="C33" s="9" t="s">
        <v>132</v>
      </c>
      <c r="D33" s="9" t="s">
        <v>111</v>
      </c>
      <c r="E33" s="9">
        <v>2016</v>
      </c>
      <c r="F33" s="58">
        <v>50</v>
      </c>
      <c r="G33" s="9">
        <v>3</v>
      </c>
      <c r="H33" s="9">
        <v>1.4E-2</v>
      </c>
      <c r="I33" s="9">
        <v>16.399999999999999</v>
      </c>
      <c r="J33" s="9"/>
      <c r="K33" s="9">
        <v>6.3E-3</v>
      </c>
      <c r="L33" s="9"/>
      <c r="M33" s="64"/>
    </row>
    <row r="34" spans="1:13" ht="39" customHeight="1" x14ac:dyDescent="0.2">
      <c r="A34" s="96" t="s">
        <v>155</v>
      </c>
      <c r="B34" s="57" t="s">
        <v>88</v>
      </c>
      <c r="C34" s="9" t="s">
        <v>132</v>
      </c>
      <c r="D34" s="9" t="s">
        <v>111</v>
      </c>
      <c r="E34" s="9">
        <v>2016</v>
      </c>
      <c r="F34" s="58">
        <v>30</v>
      </c>
      <c r="G34" s="9">
        <v>3</v>
      </c>
      <c r="H34" s="9">
        <v>1.5E-3</v>
      </c>
      <c r="I34" s="58">
        <v>5</v>
      </c>
      <c r="J34" s="9"/>
      <c r="K34" s="9">
        <v>2E-3</v>
      </c>
      <c r="L34" s="9"/>
      <c r="M34" s="63"/>
    </row>
    <row r="35" spans="1:13" ht="51.75" customHeight="1" x14ac:dyDescent="0.2">
      <c r="A35" s="96" t="s">
        <v>156</v>
      </c>
      <c r="B35" s="57" t="s">
        <v>87</v>
      </c>
      <c r="C35" s="9" t="s">
        <v>132</v>
      </c>
      <c r="D35" s="9" t="s">
        <v>111</v>
      </c>
      <c r="E35" s="9">
        <v>2017</v>
      </c>
      <c r="F35" s="58">
        <v>50</v>
      </c>
      <c r="G35" s="9">
        <v>3</v>
      </c>
      <c r="H35" s="9">
        <v>1.4E-2</v>
      </c>
      <c r="I35" s="9">
        <v>16.399999999999999</v>
      </c>
      <c r="J35" s="9"/>
      <c r="K35" s="9">
        <v>6.3E-3</v>
      </c>
      <c r="L35" s="9"/>
      <c r="M35" s="63"/>
    </row>
    <row r="36" spans="1:13" ht="30" customHeight="1" x14ac:dyDescent="0.2">
      <c r="A36" s="96" t="s">
        <v>157</v>
      </c>
      <c r="B36" s="57" t="s">
        <v>88</v>
      </c>
      <c r="C36" s="9" t="s">
        <v>132</v>
      </c>
      <c r="D36" s="9" t="s">
        <v>111</v>
      </c>
      <c r="E36" s="9">
        <v>2017</v>
      </c>
      <c r="F36" s="58">
        <v>30</v>
      </c>
      <c r="G36" s="9">
        <v>3</v>
      </c>
      <c r="H36" s="9">
        <v>1.5E-3</v>
      </c>
      <c r="I36" s="58">
        <v>5</v>
      </c>
      <c r="J36" s="9"/>
      <c r="K36" s="9">
        <v>2E-3</v>
      </c>
      <c r="L36" s="9"/>
      <c r="M36" s="63"/>
    </row>
    <row r="37" spans="1:13" ht="45" customHeight="1" x14ac:dyDescent="0.2">
      <c r="A37" s="96" t="s">
        <v>158</v>
      </c>
      <c r="B37" s="57" t="s">
        <v>134</v>
      </c>
      <c r="C37" s="9" t="s">
        <v>132</v>
      </c>
      <c r="D37" s="9" t="s">
        <v>111</v>
      </c>
      <c r="E37" s="9">
        <v>2018</v>
      </c>
      <c r="F37" s="58">
        <v>10</v>
      </c>
      <c r="G37" s="9">
        <v>3</v>
      </c>
      <c r="H37" s="9">
        <v>3.0000000000000001E-3</v>
      </c>
      <c r="I37" s="9">
        <v>1.6E-2</v>
      </c>
      <c r="J37" s="9"/>
      <c r="K37" s="9"/>
      <c r="L37" s="9">
        <v>7.9999999999999996E-7</v>
      </c>
      <c r="M37" s="63"/>
    </row>
    <row r="38" spans="1:13" ht="57.75" customHeight="1" x14ac:dyDescent="0.2">
      <c r="A38" s="96" t="s">
        <v>159</v>
      </c>
      <c r="B38" s="57" t="s">
        <v>165</v>
      </c>
      <c r="C38" s="9" t="s">
        <v>132</v>
      </c>
      <c r="D38" s="9" t="s">
        <v>111</v>
      </c>
      <c r="E38" s="9">
        <v>2018</v>
      </c>
      <c r="F38" s="58">
        <v>50</v>
      </c>
      <c r="G38" s="9"/>
      <c r="H38" s="9">
        <v>1.4E-2</v>
      </c>
      <c r="I38" s="9">
        <v>16.399999999999999</v>
      </c>
      <c r="J38" s="9"/>
      <c r="K38" s="9">
        <v>6.3E-3</v>
      </c>
      <c r="L38" s="9"/>
      <c r="M38" s="63"/>
    </row>
    <row r="39" spans="1:13" ht="45.75" customHeight="1" x14ac:dyDescent="0.2">
      <c r="A39" s="96" t="s">
        <v>160</v>
      </c>
      <c r="B39" s="57" t="s">
        <v>166</v>
      </c>
      <c r="C39" s="9" t="s">
        <v>132</v>
      </c>
      <c r="D39" s="9" t="s">
        <v>111</v>
      </c>
      <c r="E39" s="9">
        <v>2019</v>
      </c>
      <c r="F39" s="58">
        <v>8</v>
      </c>
      <c r="G39" s="9">
        <v>3</v>
      </c>
      <c r="H39" s="9">
        <v>6.4999999999999997E-4</v>
      </c>
      <c r="I39" s="9">
        <v>4.0000000000000001E-3</v>
      </c>
      <c r="J39" s="9"/>
      <c r="K39" s="9"/>
      <c r="L39" s="9">
        <v>1.9999999999999999E-7</v>
      </c>
      <c r="M39" s="63"/>
    </row>
    <row r="40" spans="1:13" ht="46.5" customHeight="1" x14ac:dyDescent="0.2">
      <c r="A40" s="96" t="s">
        <v>161</v>
      </c>
      <c r="B40" s="57" t="s">
        <v>166</v>
      </c>
      <c r="C40" s="9" t="s">
        <v>132</v>
      </c>
      <c r="D40" s="9" t="s">
        <v>111</v>
      </c>
      <c r="E40" s="9">
        <v>2020</v>
      </c>
      <c r="F40" s="58">
        <v>7</v>
      </c>
      <c r="G40" s="9">
        <v>3</v>
      </c>
      <c r="H40" s="9">
        <v>6.4999999999999997E-4</v>
      </c>
      <c r="I40" s="9">
        <v>4.0000000000000001E-3</v>
      </c>
      <c r="J40" s="9"/>
      <c r="K40" s="9"/>
      <c r="L40" s="9">
        <v>1.9999999999999999E-7</v>
      </c>
      <c r="M40" s="63"/>
    </row>
    <row r="41" spans="1:13" ht="43.5" customHeight="1" x14ac:dyDescent="0.25">
      <c r="A41" s="93" t="s">
        <v>162</v>
      </c>
      <c r="B41" s="57" t="s">
        <v>133</v>
      </c>
      <c r="C41" s="65" t="s">
        <v>135</v>
      </c>
      <c r="D41" s="66" t="s">
        <v>131</v>
      </c>
      <c r="E41" s="67">
        <v>2016</v>
      </c>
      <c r="F41" s="9">
        <v>60.5</v>
      </c>
      <c r="G41" s="9">
        <v>3</v>
      </c>
      <c r="H41" s="9">
        <v>1.6999999999999999E-3</v>
      </c>
      <c r="I41" s="9">
        <v>9.9</v>
      </c>
      <c r="J41" s="9"/>
      <c r="K41" s="9"/>
      <c r="L41" s="9">
        <v>5.4000000000000003E-3</v>
      </c>
      <c r="M41" s="7"/>
    </row>
    <row r="42" spans="1:13" ht="50.25" customHeight="1" x14ac:dyDescent="0.25">
      <c r="A42" s="93" t="s">
        <v>163</v>
      </c>
      <c r="B42" s="57" t="s">
        <v>133</v>
      </c>
      <c r="C42" s="43" t="s">
        <v>135</v>
      </c>
      <c r="D42" s="66" t="s">
        <v>131</v>
      </c>
      <c r="E42" s="9">
        <v>2018</v>
      </c>
      <c r="F42" s="61">
        <v>72</v>
      </c>
      <c r="G42" s="62"/>
      <c r="H42" s="63">
        <v>1.6999999999999999E-3</v>
      </c>
      <c r="I42" s="63">
        <v>11</v>
      </c>
      <c r="J42" s="63"/>
      <c r="K42" s="63"/>
      <c r="L42" s="68">
        <v>5.4999999999999997E-3</v>
      </c>
      <c r="M42" s="63"/>
    </row>
    <row r="43" spans="1:13" ht="36" customHeight="1" x14ac:dyDescent="0.2">
      <c r="A43" s="44"/>
      <c r="B43" s="46" t="s">
        <v>184</v>
      </c>
      <c r="C43" s="45"/>
      <c r="D43" s="97"/>
      <c r="E43" s="37" t="s">
        <v>128</v>
      </c>
      <c r="F43" s="47">
        <f>F42+F41+F40+F39+F38+F37+F36+F35+F34+F33+F32+F31+F30+F29+F28+F27+F26+F25+F24+F23+F22+F21+F20+F19+F18+F17+F16+F15+F14+F13+F12+F11+F10+F9</f>
        <v>9510.1</v>
      </c>
      <c r="G43" s="48">
        <v>3</v>
      </c>
      <c r="H43" s="49">
        <f>H42+H41+H40+H39+H38+H37+H36+H35+H34+H33+H32+H31+H30+H29+H28+H27+H26+H25+H24+H23+H22+H21+H20+H19+H18+H17+H16+H15+H14+H13+H12+H11+H10+H9</f>
        <v>1.7709089999999996</v>
      </c>
      <c r="I43" s="47">
        <f>I42+I41+I40+I39+I38+I37+I36+I35+I34+I33+I32+I31+I30+I29+I28+I27+I26+I25+I24+I23+I22+I21+I20+I19+I18+I17+I16+I15+I14+I13+I12+I11+I10+I9</f>
        <v>5535.4493999999995</v>
      </c>
      <c r="J43" s="47">
        <f>J31+J30+J29+J28+J25+J23+J19+J18+J17+J13</f>
        <v>3.6310000000000002</v>
      </c>
      <c r="K43" s="47">
        <f>K38+K36+K35+K34+K33+K12+K10+K9</f>
        <v>0.2049</v>
      </c>
      <c r="L43" s="47">
        <f>L42+L41+L40+L39+L37+L32+L27+L26+L25+L24+L22+L21+L20+L16+L15+L14+L11</f>
        <v>2.8509012</v>
      </c>
      <c r="M43" s="47">
        <f>M25+M23+M19+M18+M17+M13</f>
        <v>1.03</v>
      </c>
    </row>
    <row r="44" spans="1:13" s="5" customFormat="1" ht="23.25" customHeight="1" x14ac:dyDescent="0.25">
      <c r="A44" s="112"/>
      <c r="B44" s="113" t="s">
        <v>22</v>
      </c>
      <c r="C44" s="98"/>
      <c r="D44" s="98"/>
      <c r="E44" s="51"/>
      <c r="F44" s="52"/>
      <c r="G44" s="52"/>
      <c r="H44" s="52"/>
      <c r="I44" s="52"/>
      <c r="J44" s="52"/>
      <c r="K44" s="52"/>
      <c r="L44" s="52"/>
      <c r="M44" s="114"/>
    </row>
    <row r="45" spans="1:13" s="5" customFormat="1" ht="32.25" customHeight="1" x14ac:dyDescent="0.25">
      <c r="A45" s="115"/>
      <c r="B45" s="461" t="s">
        <v>193</v>
      </c>
      <c r="C45" s="461"/>
      <c r="D45" s="461"/>
      <c r="E45" s="461"/>
      <c r="F45" s="461"/>
      <c r="G45" s="461"/>
      <c r="H45" s="461"/>
      <c r="I45" s="461"/>
      <c r="J45" s="461"/>
      <c r="K45" s="461"/>
      <c r="L45" s="461"/>
      <c r="M45" s="462"/>
    </row>
    <row r="46" spans="1:13" s="5" customFormat="1" ht="12" customHeight="1" x14ac:dyDescent="0.25">
      <c r="A46" s="50"/>
      <c r="B46" s="440"/>
      <c r="C46" s="440"/>
      <c r="D46" s="440"/>
      <c r="E46" s="440"/>
      <c r="F46" s="440"/>
      <c r="G46" s="440"/>
      <c r="H46" s="440"/>
      <c r="I46" s="440"/>
      <c r="J46" s="440"/>
      <c r="K46" s="440"/>
      <c r="L46" s="441"/>
      <c r="M46" s="51"/>
    </row>
    <row r="47" spans="1:13" s="5" customFormat="1" ht="12" hidden="1" customHeight="1" x14ac:dyDescent="0.25">
      <c r="A47" s="50"/>
      <c r="B47" s="442"/>
      <c r="C47" s="442"/>
      <c r="D47" s="442"/>
      <c r="E47" s="442"/>
      <c r="F47" s="442"/>
      <c r="G47" s="442"/>
      <c r="H47" s="442"/>
      <c r="I47" s="442"/>
      <c r="J47" s="442"/>
      <c r="K47" s="442"/>
      <c r="L47" s="55"/>
      <c r="M47" s="51"/>
    </row>
    <row r="48" spans="1:13" s="5" customFormat="1" ht="12" hidden="1" customHeight="1" x14ac:dyDescent="0.25">
      <c r="A48" s="50"/>
      <c r="B48" s="442"/>
      <c r="C48" s="442"/>
      <c r="D48" s="442"/>
      <c r="E48" s="442"/>
      <c r="F48" s="442"/>
      <c r="G48" s="442"/>
      <c r="H48" s="442"/>
      <c r="I48" s="442"/>
      <c r="J48" s="442"/>
      <c r="K48" s="442"/>
      <c r="L48" s="54"/>
      <c r="M48" s="51"/>
    </row>
    <row r="49" spans="1:13" s="5" customFormat="1" ht="12" hidden="1" customHeight="1" x14ac:dyDescent="0.25">
      <c r="A49" s="50"/>
      <c r="B49" s="442"/>
      <c r="C49" s="442"/>
      <c r="D49" s="442"/>
      <c r="E49" s="442"/>
      <c r="F49" s="442"/>
      <c r="G49" s="442"/>
      <c r="H49" s="442"/>
      <c r="I49" s="442"/>
      <c r="J49" s="442"/>
      <c r="K49" s="442"/>
      <c r="L49" s="54"/>
      <c r="M49" s="51"/>
    </row>
    <row r="50" spans="1:13" s="5" customFormat="1" ht="12" customHeight="1" x14ac:dyDescent="0.25">
      <c r="A50" s="50"/>
      <c r="B50" s="443"/>
      <c r="C50" s="443"/>
      <c r="D50" s="443"/>
      <c r="E50" s="443"/>
      <c r="F50" s="443"/>
      <c r="G50" s="443"/>
      <c r="H50" s="443"/>
      <c r="I50" s="443"/>
      <c r="J50" s="443"/>
      <c r="K50" s="443"/>
      <c r="L50" s="54"/>
      <c r="M50" s="51"/>
    </row>
    <row r="51" spans="1:13" s="5" customFormat="1" ht="26.25" customHeight="1" x14ac:dyDescent="0.2">
      <c r="A51" s="50"/>
    </row>
    <row r="52" spans="1:13" ht="12.75" customHeight="1" x14ac:dyDescent="0.25">
      <c r="A52" s="54"/>
      <c r="B52" s="53"/>
      <c r="C52" s="54"/>
      <c r="D52" s="54"/>
      <c r="E52" s="54"/>
      <c r="F52" s="54"/>
      <c r="G52" s="54"/>
      <c r="H52" s="54"/>
      <c r="I52" s="54"/>
      <c r="J52" s="460"/>
      <c r="K52" s="460"/>
      <c r="L52" s="460"/>
      <c r="M52" s="460"/>
    </row>
    <row r="53" spans="1:13" ht="15.75" x14ac:dyDescent="0.25">
      <c r="A53" s="54"/>
      <c r="B53" s="53"/>
      <c r="C53" s="53"/>
      <c r="D53" s="53"/>
      <c r="E53" s="54"/>
      <c r="F53" s="54"/>
      <c r="G53" s="54"/>
      <c r="H53" s="54"/>
      <c r="I53" s="54"/>
      <c r="J53" s="54"/>
      <c r="K53" s="54"/>
      <c r="L53" s="54"/>
      <c r="M53" s="54"/>
    </row>
    <row r="54" spans="1:13" ht="15.75" x14ac:dyDescent="0.25">
      <c r="A54" s="54"/>
      <c r="B54" s="56"/>
      <c r="C54" s="56"/>
      <c r="D54" s="56"/>
      <c r="E54" s="56"/>
      <c r="F54" s="56"/>
      <c r="G54" s="56"/>
      <c r="H54" s="56"/>
      <c r="I54" s="56"/>
      <c r="J54" s="54"/>
      <c r="K54" s="54"/>
      <c r="L54" s="54"/>
      <c r="M54" s="54"/>
    </row>
    <row r="55" spans="1:13" ht="28.5" customHeight="1" x14ac:dyDescent="0.2">
      <c r="A55" s="54"/>
      <c r="B55" s="439"/>
      <c r="C55" s="439"/>
      <c r="D55" s="439"/>
      <c r="E55" s="439"/>
      <c r="F55" s="439"/>
      <c r="G55" s="439"/>
      <c r="H55" s="439"/>
      <c r="I55" s="439"/>
      <c r="J55" s="439"/>
      <c r="K55" s="439"/>
      <c r="L55" s="439"/>
      <c r="M55" s="439"/>
    </row>
    <row r="56" spans="1:13" x14ac:dyDescent="0.2">
      <c r="B56" s="4"/>
      <c r="C56" s="4"/>
      <c r="D56" s="4"/>
      <c r="E56" s="4"/>
      <c r="F56" s="4"/>
      <c r="G56" s="4"/>
      <c r="H56" s="4"/>
      <c r="I56" s="4"/>
    </row>
  </sheetData>
  <mergeCells count="24">
    <mergeCell ref="B28:B31"/>
    <mergeCell ref="J52:M52"/>
    <mergeCell ref="B45:M45"/>
    <mergeCell ref="H5:H6"/>
    <mergeCell ref="E4:E6"/>
    <mergeCell ref="G4:G6"/>
    <mergeCell ref="H4:M4"/>
    <mergeCell ref="D4:D6"/>
    <mergeCell ref="A28:A31"/>
    <mergeCell ref="L1:M1"/>
    <mergeCell ref="B55:M55"/>
    <mergeCell ref="B46:L46"/>
    <mergeCell ref="B47:K47"/>
    <mergeCell ref="B48:K48"/>
    <mergeCell ref="B49:K49"/>
    <mergeCell ref="B50:K50"/>
    <mergeCell ref="I5:I6"/>
    <mergeCell ref="A2:M2"/>
    <mergeCell ref="J5:M5"/>
    <mergeCell ref="A8:M8"/>
    <mergeCell ref="A4:A6"/>
    <mergeCell ref="B4:B6"/>
    <mergeCell ref="C4:C6"/>
    <mergeCell ref="F4:F6"/>
  </mergeCells>
  <phoneticPr fontId="5" type="noConversion"/>
  <printOptions horizontalCentered="1"/>
  <pageMargins left="0.15748031496062992" right="0.15748031496062992" top="0.15748031496062992" bottom="0.15748031496062992" header="0.15748031496062992" footer="0.15748031496062992"/>
  <pageSetup paperSize="9" scale="75" fitToWidth="0" orientation="landscape" r:id="rId1"/>
  <headerFooter alignWithMargins="0"/>
  <rowBreaks count="1" manualBreakCount="1">
    <brk id="45" max="12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topLeftCell="A7" zoomScale="75" zoomScaleNormal="75" workbookViewId="0">
      <selection activeCell="M51" sqref="M51"/>
    </sheetView>
  </sheetViews>
  <sheetFormatPr defaultRowHeight="12.75" x14ac:dyDescent="0.2"/>
  <cols>
    <col min="1" max="1" width="5.28515625" customWidth="1"/>
    <col min="2" max="2" width="30.140625" customWidth="1"/>
    <col min="3" max="3" width="22.42578125" customWidth="1"/>
    <col min="4" max="4" width="15.42578125" customWidth="1"/>
    <col min="5" max="5" width="16.140625" customWidth="1"/>
    <col min="6" max="6" width="10.5703125" customWidth="1"/>
    <col min="7" max="7" width="9.28515625" customWidth="1"/>
    <col min="8" max="8" width="9.28515625" bestFit="1" customWidth="1"/>
    <col min="9" max="9" width="10.5703125" customWidth="1"/>
    <col min="10" max="10" width="11.5703125" customWidth="1"/>
    <col min="11" max="11" width="10.28515625" customWidth="1"/>
    <col min="12" max="12" width="9.28515625" bestFit="1" customWidth="1"/>
    <col min="14" max="14" width="9.5703125" bestFit="1" customWidth="1"/>
  </cols>
  <sheetData>
    <row r="1" spans="1:17" ht="24.75" customHeight="1" x14ac:dyDescent="0.25">
      <c r="A1" s="222"/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479" t="s">
        <v>171</v>
      </c>
      <c r="N1" s="479"/>
      <c r="O1" s="479"/>
    </row>
    <row r="2" spans="1:17" ht="14.25" x14ac:dyDescent="0.2">
      <c r="A2" s="480" t="s">
        <v>198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223"/>
      <c r="O2" s="223"/>
    </row>
    <row r="3" spans="1:17" ht="15" x14ac:dyDescent="0.25">
      <c r="A3" s="222"/>
      <c r="B3" s="222"/>
      <c r="C3" s="222"/>
      <c r="D3" s="222"/>
      <c r="E3" s="222"/>
      <c r="F3" s="222"/>
      <c r="G3" s="222"/>
      <c r="H3" s="222"/>
      <c r="I3" s="222"/>
      <c r="J3" s="224" t="s">
        <v>196</v>
      </c>
      <c r="K3" s="225"/>
      <c r="L3" s="222"/>
      <c r="M3" s="222"/>
      <c r="N3" s="222"/>
      <c r="O3" s="222"/>
    </row>
    <row r="4" spans="1:17" ht="24" customHeight="1" x14ac:dyDescent="0.2">
      <c r="A4" s="444" t="s">
        <v>0</v>
      </c>
      <c r="B4" s="444" t="s">
        <v>21</v>
      </c>
      <c r="C4" s="444" t="s">
        <v>14</v>
      </c>
      <c r="D4" s="481" t="s">
        <v>32</v>
      </c>
      <c r="E4" s="444" t="s">
        <v>33</v>
      </c>
      <c r="F4" s="444" t="s">
        <v>18</v>
      </c>
      <c r="G4" s="444" t="s">
        <v>20</v>
      </c>
      <c r="H4" s="485" t="s">
        <v>17</v>
      </c>
      <c r="I4" s="486"/>
      <c r="J4" s="486"/>
      <c r="K4" s="486"/>
      <c r="L4" s="486"/>
      <c r="M4" s="486"/>
      <c r="N4" s="487"/>
      <c r="O4" s="481" t="s">
        <v>208</v>
      </c>
    </row>
    <row r="5" spans="1:17" ht="12.75" customHeight="1" x14ac:dyDescent="0.2">
      <c r="A5" s="463"/>
      <c r="B5" s="463"/>
      <c r="C5" s="445"/>
      <c r="D5" s="482"/>
      <c r="E5" s="445"/>
      <c r="F5" s="463"/>
      <c r="G5" s="463"/>
      <c r="H5" s="444" t="s">
        <v>256</v>
      </c>
      <c r="I5" s="444" t="s">
        <v>16</v>
      </c>
      <c r="J5" s="488" t="s">
        <v>1</v>
      </c>
      <c r="K5" s="489"/>
      <c r="L5" s="489"/>
      <c r="M5" s="489"/>
      <c r="N5" s="490"/>
      <c r="O5" s="482"/>
    </row>
    <row r="6" spans="1:17" ht="75" x14ac:dyDescent="0.2">
      <c r="A6" s="463"/>
      <c r="B6" s="463"/>
      <c r="C6" s="445"/>
      <c r="D6" s="483"/>
      <c r="E6" s="445"/>
      <c r="F6" s="484"/>
      <c r="G6" s="463"/>
      <c r="H6" s="463"/>
      <c r="I6" s="445"/>
      <c r="J6" s="188" t="s">
        <v>2</v>
      </c>
      <c r="K6" s="188" t="s">
        <v>3</v>
      </c>
      <c r="L6" s="188" t="s">
        <v>4</v>
      </c>
      <c r="M6" s="188" t="s">
        <v>5</v>
      </c>
      <c r="N6" s="196" t="s">
        <v>207</v>
      </c>
      <c r="O6" s="483"/>
    </row>
    <row r="7" spans="1:17" ht="15" x14ac:dyDescent="0.25">
      <c r="A7" s="226" t="s">
        <v>6</v>
      </c>
      <c r="B7" s="226" t="s">
        <v>7</v>
      </c>
      <c r="C7" s="226" t="s">
        <v>8</v>
      </c>
      <c r="D7" s="226"/>
      <c r="E7" s="226" t="s">
        <v>9</v>
      </c>
      <c r="F7" s="226">
        <v>1</v>
      </c>
      <c r="G7" s="226">
        <v>2</v>
      </c>
      <c r="H7" s="226">
        <v>3</v>
      </c>
      <c r="I7" s="188">
        <v>4</v>
      </c>
      <c r="J7" s="226">
        <v>5</v>
      </c>
      <c r="K7" s="226">
        <v>7</v>
      </c>
      <c r="L7" s="226">
        <v>8</v>
      </c>
      <c r="M7" s="226">
        <v>9</v>
      </c>
      <c r="N7" s="10"/>
      <c r="O7" s="10"/>
    </row>
    <row r="8" spans="1:17" ht="22.5" customHeight="1" x14ac:dyDescent="0.2">
      <c r="A8" s="475" t="s">
        <v>182</v>
      </c>
      <c r="B8" s="476"/>
      <c r="C8" s="476"/>
      <c r="D8" s="476"/>
      <c r="E8" s="476"/>
      <c r="F8" s="476"/>
      <c r="G8" s="476"/>
      <c r="H8" s="476"/>
      <c r="I8" s="476"/>
      <c r="J8" s="476"/>
      <c r="K8" s="476"/>
      <c r="L8" s="476"/>
      <c r="M8" s="477"/>
      <c r="N8" s="189"/>
      <c r="O8" s="189"/>
    </row>
    <row r="9" spans="1:17" ht="24" customHeight="1" x14ac:dyDescent="0.2">
      <c r="A9" s="475" t="s">
        <v>11</v>
      </c>
      <c r="B9" s="476"/>
      <c r="C9" s="476"/>
      <c r="D9" s="476"/>
      <c r="E9" s="476"/>
      <c r="F9" s="476"/>
      <c r="G9" s="476"/>
      <c r="H9" s="476"/>
      <c r="I9" s="476"/>
      <c r="J9" s="476"/>
      <c r="K9" s="476"/>
      <c r="L9" s="476"/>
      <c r="M9" s="477"/>
      <c r="N9" s="189"/>
      <c r="O9" s="189"/>
    </row>
    <row r="10" spans="1:17" ht="140.25" customHeight="1" x14ac:dyDescent="0.25">
      <c r="A10" s="189" t="s">
        <v>24</v>
      </c>
      <c r="B10" s="190" t="s">
        <v>77</v>
      </c>
      <c r="C10" s="191" t="s">
        <v>78</v>
      </c>
      <c r="D10" s="191" t="s">
        <v>83</v>
      </c>
      <c r="E10" s="191">
        <v>2016</v>
      </c>
      <c r="F10" s="191" t="s">
        <v>79</v>
      </c>
      <c r="G10" s="191" t="s">
        <v>80</v>
      </c>
      <c r="H10" s="191">
        <v>2.5920000000000001</v>
      </c>
      <c r="I10" s="191">
        <v>16224</v>
      </c>
      <c r="J10" s="191">
        <v>2.25</v>
      </c>
      <c r="K10" s="191"/>
      <c r="L10" s="191"/>
      <c r="M10" s="192"/>
      <c r="N10" s="192"/>
      <c r="O10" s="191">
        <v>8</v>
      </c>
      <c r="Q10" s="1"/>
    </row>
    <row r="11" spans="1:17" ht="71.25" x14ac:dyDescent="0.25">
      <c r="A11" s="11"/>
      <c r="B11" s="12" t="s">
        <v>89</v>
      </c>
      <c r="C11" s="14" t="s">
        <v>81</v>
      </c>
      <c r="D11" s="14" t="s">
        <v>81</v>
      </c>
      <c r="E11" s="14">
        <v>2016</v>
      </c>
      <c r="F11" s="14" t="s">
        <v>82</v>
      </c>
      <c r="G11" s="14" t="s">
        <v>80</v>
      </c>
      <c r="H11" s="14">
        <v>2.5920000000000001</v>
      </c>
      <c r="I11" s="14">
        <v>16224.2</v>
      </c>
      <c r="J11" s="14">
        <v>2.25</v>
      </c>
      <c r="K11" s="14"/>
      <c r="L11" s="14"/>
      <c r="M11" s="15"/>
      <c r="N11" s="14">
        <v>16224.2</v>
      </c>
      <c r="O11" s="14">
        <v>8</v>
      </c>
    </row>
    <row r="12" spans="1:17" ht="24.75" customHeight="1" x14ac:dyDescent="0.2">
      <c r="A12" s="475" t="s">
        <v>73</v>
      </c>
      <c r="B12" s="476"/>
      <c r="C12" s="476"/>
      <c r="D12" s="476"/>
      <c r="E12" s="476"/>
      <c r="F12" s="476"/>
      <c r="G12" s="476"/>
      <c r="H12" s="476"/>
      <c r="I12" s="476"/>
      <c r="J12" s="476"/>
      <c r="K12" s="476"/>
      <c r="L12" s="476"/>
      <c r="M12" s="476"/>
      <c r="N12" s="476"/>
      <c r="O12" s="477"/>
    </row>
    <row r="13" spans="1:17" ht="409.5" customHeight="1" x14ac:dyDescent="0.2">
      <c r="A13" s="189" t="s">
        <v>26</v>
      </c>
      <c r="B13" s="190" t="s">
        <v>209</v>
      </c>
      <c r="C13" s="191" t="s">
        <v>206</v>
      </c>
      <c r="D13" s="191" t="s">
        <v>74</v>
      </c>
      <c r="E13" s="191">
        <v>2016</v>
      </c>
      <c r="F13" s="72">
        <v>8280</v>
      </c>
      <c r="G13" s="191">
        <v>1</v>
      </c>
      <c r="H13" s="216">
        <v>0.1</v>
      </c>
      <c r="I13" s="216">
        <v>538</v>
      </c>
      <c r="J13" s="73"/>
      <c r="K13" s="73"/>
      <c r="L13" s="28"/>
      <c r="M13" s="73">
        <v>0.8</v>
      </c>
      <c r="N13" s="148">
        <v>124</v>
      </c>
      <c r="O13" s="73">
        <v>16</v>
      </c>
    </row>
    <row r="14" spans="1:17" ht="75" x14ac:dyDescent="0.2">
      <c r="A14" s="189" t="s">
        <v>28</v>
      </c>
      <c r="B14" s="190" t="s">
        <v>210</v>
      </c>
      <c r="C14" s="191" t="s">
        <v>212</v>
      </c>
      <c r="D14" s="191" t="s">
        <v>75</v>
      </c>
      <c r="E14" s="191">
        <v>2016</v>
      </c>
      <c r="F14" s="72">
        <v>943</v>
      </c>
      <c r="G14" s="191">
        <v>1</v>
      </c>
      <c r="H14" s="28">
        <v>8.1199999999999994E-2</v>
      </c>
      <c r="I14" s="116">
        <v>493</v>
      </c>
      <c r="J14" s="73">
        <v>6.7650000000000002E-2</v>
      </c>
      <c r="K14" s="73"/>
      <c r="L14" s="28"/>
      <c r="M14" s="73"/>
      <c r="N14" s="148">
        <v>264</v>
      </c>
      <c r="O14" s="73">
        <v>3</v>
      </c>
    </row>
    <row r="15" spans="1:17" ht="75" x14ac:dyDescent="0.2">
      <c r="A15" s="189" t="s">
        <v>30</v>
      </c>
      <c r="B15" s="190" t="s">
        <v>211</v>
      </c>
      <c r="C15" s="191" t="s">
        <v>213</v>
      </c>
      <c r="D15" s="191" t="s">
        <v>76</v>
      </c>
      <c r="E15" s="191">
        <v>2016</v>
      </c>
      <c r="F15" s="72">
        <v>1100</v>
      </c>
      <c r="G15" s="191">
        <v>1</v>
      </c>
      <c r="H15" s="28">
        <v>6.2799999999999995E-2</v>
      </c>
      <c r="I15" s="28">
        <v>381.2</v>
      </c>
      <c r="J15" s="73">
        <v>5.2299999999999999E-2</v>
      </c>
      <c r="K15" s="73"/>
      <c r="L15" s="73"/>
      <c r="M15" s="73"/>
      <c r="N15" s="148">
        <v>141</v>
      </c>
      <c r="O15" s="73">
        <v>3</v>
      </c>
    </row>
    <row r="16" spans="1:17" ht="75" x14ac:dyDescent="0.2">
      <c r="A16" s="189" t="s">
        <v>93</v>
      </c>
      <c r="B16" s="190" t="s">
        <v>214</v>
      </c>
      <c r="C16" s="191" t="s">
        <v>260</v>
      </c>
      <c r="D16" s="191" t="s">
        <v>76</v>
      </c>
      <c r="E16" s="191" t="s">
        <v>205</v>
      </c>
      <c r="F16" s="72">
        <v>166200</v>
      </c>
      <c r="G16" s="191">
        <v>4</v>
      </c>
      <c r="H16" s="28">
        <v>2.6</v>
      </c>
      <c r="I16" s="216">
        <v>7400</v>
      </c>
      <c r="J16" s="73">
        <v>2.2999999999999998</v>
      </c>
      <c r="K16" s="73"/>
      <c r="L16" s="73"/>
      <c r="M16" s="73"/>
      <c r="N16" s="148">
        <v>0</v>
      </c>
      <c r="O16" s="73">
        <v>20</v>
      </c>
    </row>
    <row r="17" spans="1:15" ht="51" customHeight="1" x14ac:dyDescent="0.25">
      <c r="A17" s="13"/>
      <c r="B17" s="12" t="s">
        <v>89</v>
      </c>
      <c r="C17" s="11"/>
      <c r="D17" s="11"/>
      <c r="E17" s="14" t="s">
        <v>205</v>
      </c>
      <c r="F17" s="117" t="s">
        <v>215</v>
      </c>
      <c r="G17" s="14" t="s">
        <v>216</v>
      </c>
      <c r="H17" s="14">
        <v>2.8439999999999999</v>
      </c>
      <c r="I17" s="14">
        <v>8812.2000000000007</v>
      </c>
      <c r="J17" s="118">
        <f>SUM(J13:J16)</f>
        <v>2.41995</v>
      </c>
      <c r="K17" s="118"/>
      <c r="L17" s="118"/>
      <c r="M17" s="118">
        <v>0.8</v>
      </c>
      <c r="N17" s="215">
        <f>N16+N15+N14+N13</f>
        <v>529</v>
      </c>
      <c r="O17" s="118"/>
    </row>
    <row r="18" spans="1:15" ht="20.25" customHeight="1" x14ac:dyDescent="0.2">
      <c r="A18" s="478" t="s">
        <v>13</v>
      </c>
      <c r="B18" s="478"/>
      <c r="C18" s="478"/>
      <c r="D18" s="478"/>
      <c r="E18" s="478"/>
      <c r="F18" s="478"/>
      <c r="G18" s="478"/>
      <c r="H18" s="478"/>
      <c r="I18" s="478"/>
      <c r="J18" s="478"/>
      <c r="K18" s="478"/>
      <c r="L18" s="478"/>
      <c r="M18" s="478"/>
      <c r="N18" s="189"/>
      <c r="O18" s="189"/>
    </row>
    <row r="19" spans="1:15" ht="62.25" customHeight="1" x14ac:dyDescent="0.2">
      <c r="A19" s="16" t="s">
        <v>94</v>
      </c>
      <c r="B19" s="17" t="s">
        <v>90</v>
      </c>
      <c r="C19" s="18" t="s">
        <v>91</v>
      </c>
      <c r="D19" s="191" t="s">
        <v>103</v>
      </c>
      <c r="E19" s="191">
        <v>2016</v>
      </c>
      <c r="F19" s="191">
        <v>862.16700000000003</v>
      </c>
      <c r="G19" s="191">
        <v>4</v>
      </c>
      <c r="H19" s="191">
        <v>4.0000000000000001E-3</v>
      </c>
      <c r="I19" s="197">
        <v>30</v>
      </c>
      <c r="J19" s="191"/>
      <c r="K19" s="191"/>
      <c r="L19" s="191">
        <v>1.2E-2</v>
      </c>
      <c r="M19" s="191"/>
      <c r="N19" s="191"/>
      <c r="O19" s="191">
        <v>43</v>
      </c>
    </row>
    <row r="20" spans="1:15" ht="74.25" customHeight="1" x14ac:dyDescent="0.2">
      <c r="A20" s="189" t="s">
        <v>95</v>
      </c>
      <c r="B20" s="17" t="s">
        <v>90</v>
      </c>
      <c r="C20" s="18" t="s">
        <v>92</v>
      </c>
      <c r="D20" s="191" t="s">
        <v>103</v>
      </c>
      <c r="E20" s="191">
        <v>2016</v>
      </c>
      <c r="F20" s="191">
        <v>2071.5839999999998</v>
      </c>
      <c r="G20" s="191">
        <v>4</v>
      </c>
      <c r="H20" s="191">
        <v>6.0000000000000001E-3</v>
      </c>
      <c r="I20" s="197">
        <v>159.34</v>
      </c>
      <c r="J20" s="191"/>
      <c r="K20" s="191"/>
      <c r="L20" s="191">
        <v>1.7999999999999999E-2</v>
      </c>
      <c r="M20" s="191"/>
      <c r="N20" s="191"/>
      <c r="O20" s="191">
        <v>25</v>
      </c>
    </row>
    <row r="21" spans="1:15" ht="63" customHeight="1" x14ac:dyDescent="0.2">
      <c r="A21" s="16" t="s">
        <v>96</v>
      </c>
      <c r="B21" s="17" t="s">
        <v>90</v>
      </c>
      <c r="C21" s="18" t="s">
        <v>180</v>
      </c>
      <c r="D21" s="191" t="s">
        <v>103</v>
      </c>
      <c r="E21" s="191">
        <v>2016</v>
      </c>
      <c r="F21" s="191">
        <v>19684.795999999998</v>
      </c>
      <c r="G21" s="191">
        <v>4</v>
      </c>
      <c r="H21" s="191">
        <v>0.03</v>
      </c>
      <c r="I21" s="197">
        <v>159.34</v>
      </c>
      <c r="J21" s="191"/>
      <c r="K21" s="191"/>
      <c r="L21" s="191">
        <v>0.1</v>
      </c>
      <c r="M21" s="191"/>
      <c r="N21" s="191"/>
      <c r="O21" s="191">
        <v>25</v>
      </c>
    </row>
    <row r="22" spans="1:15" ht="63.75" customHeight="1" x14ac:dyDescent="0.2">
      <c r="A22" s="189" t="s">
        <v>97</v>
      </c>
      <c r="B22" s="17" t="s">
        <v>90</v>
      </c>
      <c r="C22" s="18" t="s">
        <v>179</v>
      </c>
      <c r="D22" s="191" t="s">
        <v>103</v>
      </c>
      <c r="E22" s="191">
        <v>2016</v>
      </c>
      <c r="F22" s="191">
        <v>7122.0720000000001</v>
      </c>
      <c r="G22" s="191">
        <v>4</v>
      </c>
      <c r="H22" s="191">
        <v>0.03</v>
      </c>
      <c r="I22" s="197">
        <v>183.11</v>
      </c>
      <c r="J22" s="191"/>
      <c r="K22" s="191"/>
      <c r="L22" s="191">
        <v>0.1</v>
      </c>
      <c r="M22" s="191"/>
      <c r="N22" s="191"/>
      <c r="O22" s="191">
        <v>20</v>
      </c>
    </row>
    <row r="23" spans="1:15" ht="61.5" customHeight="1" x14ac:dyDescent="0.2">
      <c r="A23" s="189" t="s">
        <v>98</v>
      </c>
      <c r="B23" s="17" t="s">
        <v>90</v>
      </c>
      <c r="C23" s="18" t="s">
        <v>173</v>
      </c>
      <c r="D23" s="191" t="s">
        <v>103</v>
      </c>
      <c r="E23" s="191">
        <v>2016</v>
      </c>
      <c r="F23" s="191">
        <v>10053.788</v>
      </c>
      <c r="G23" s="191">
        <v>4</v>
      </c>
      <c r="H23" s="191">
        <v>3.5000000000000003E-2</v>
      </c>
      <c r="I23" s="197">
        <v>1.7</v>
      </c>
      <c r="J23" s="191"/>
      <c r="K23" s="191"/>
      <c r="L23" s="191">
        <v>0.11</v>
      </c>
      <c r="M23" s="191"/>
      <c r="N23" s="191"/>
      <c r="O23" s="191">
        <v>21</v>
      </c>
    </row>
    <row r="24" spans="1:15" ht="56.25" customHeight="1" x14ac:dyDescent="0.2">
      <c r="A24" s="189" t="s">
        <v>99</v>
      </c>
      <c r="B24" s="17" t="s">
        <v>90</v>
      </c>
      <c r="C24" s="18" t="s">
        <v>178</v>
      </c>
      <c r="D24" s="191" t="s">
        <v>103</v>
      </c>
      <c r="E24" s="191">
        <v>2016</v>
      </c>
      <c r="F24" s="191">
        <v>841.81700000000001</v>
      </c>
      <c r="G24" s="191">
        <v>4</v>
      </c>
      <c r="H24" s="191">
        <v>2.9999999999999997E-4</v>
      </c>
      <c r="I24" s="197">
        <v>19.98</v>
      </c>
      <c r="J24" s="191"/>
      <c r="K24" s="191"/>
      <c r="L24" s="191">
        <v>1E-3</v>
      </c>
      <c r="M24" s="191"/>
      <c r="N24" s="191"/>
      <c r="O24" s="191">
        <v>25</v>
      </c>
    </row>
    <row r="25" spans="1:15" ht="67.5" customHeight="1" x14ac:dyDescent="0.2">
      <c r="A25" s="189" t="s">
        <v>100</v>
      </c>
      <c r="B25" s="17" t="s">
        <v>90</v>
      </c>
      <c r="C25" s="18" t="s">
        <v>175</v>
      </c>
      <c r="D25" s="191" t="s">
        <v>103</v>
      </c>
      <c r="E25" s="191">
        <v>2016</v>
      </c>
      <c r="F25" s="191">
        <v>1846.046</v>
      </c>
      <c r="G25" s="191">
        <v>4</v>
      </c>
      <c r="H25" s="191">
        <v>4.0000000000000001E-3</v>
      </c>
      <c r="I25" s="197">
        <v>18.3</v>
      </c>
      <c r="J25" s="191"/>
      <c r="K25" s="191"/>
      <c r="L25" s="191">
        <v>1.2E-2</v>
      </c>
      <c r="M25" s="191"/>
      <c r="N25" s="191"/>
      <c r="O25" s="191">
        <v>25</v>
      </c>
    </row>
    <row r="26" spans="1:15" ht="66" customHeight="1" x14ac:dyDescent="0.2">
      <c r="A26" s="189" t="s">
        <v>145</v>
      </c>
      <c r="B26" s="17" t="s">
        <v>90</v>
      </c>
      <c r="C26" s="18" t="s">
        <v>174</v>
      </c>
      <c r="D26" s="191" t="s">
        <v>103</v>
      </c>
      <c r="E26" s="191">
        <v>2016</v>
      </c>
      <c r="F26" s="191">
        <v>866.755</v>
      </c>
      <c r="G26" s="191">
        <v>4</v>
      </c>
      <c r="H26" s="191">
        <v>3.0000000000000001E-3</v>
      </c>
      <c r="I26" s="197">
        <v>149.82</v>
      </c>
      <c r="J26" s="191"/>
      <c r="K26" s="191"/>
      <c r="L26" s="191">
        <v>1.0999999999999999E-2</v>
      </c>
      <c r="M26" s="191"/>
      <c r="N26" s="191"/>
      <c r="O26" s="191">
        <v>25</v>
      </c>
    </row>
    <row r="27" spans="1:15" ht="56.25" customHeight="1" x14ac:dyDescent="0.2">
      <c r="A27" s="189" t="s">
        <v>146</v>
      </c>
      <c r="B27" s="17" t="s">
        <v>90</v>
      </c>
      <c r="C27" s="18" t="s">
        <v>177</v>
      </c>
      <c r="D27" s="191" t="s">
        <v>103</v>
      </c>
      <c r="E27" s="191">
        <v>2016</v>
      </c>
      <c r="F27" s="191">
        <v>5137.96</v>
      </c>
      <c r="G27" s="191">
        <v>4</v>
      </c>
      <c r="H27" s="191">
        <v>0.03</v>
      </c>
      <c r="I27" s="197">
        <v>183.11</v>
      </c>
      <c r="J27" s="191"/>
      <c r="K27" s="191"/>
      <c r="L27" s="191">
        <v>0.09</v>
      </c>
      <c r="M27" s="191"/>
      <c r="N27" s="191"/>
      <c r="O27" s="191">
        <v>25</v>
      </c>
    </row>
    <row r="28" spans="1:15" ht="65.25" customHeight="1" x14ac:dyDescent="0.2">
      <c r="A28" s="189" t="s">
        <v>147</v>
      </c>
      <c r="B28" s="17" t="s">
        <v>90</v>
      </c>
      <c r="C28" s="18" t="s">
        <v>176</v>
      </c>
      <c r="D28" s="191" t="s">
        <v>103</v>
      </c>
      <c r="E28" s="191">
        <v>2016</v>
      </c>
      <c r="F28" s="191">
        <v>5022.1540000000005</v>
      </c>
      <c r="G28" s="191">
        <v>4</v>
      </c>
      <c r="H28" s="191">
        <v>3.5000000000000003E-2</v>
      </c>
      <c r="I28" s="197">
        <v>20</v>
      </c>
      <c r="J28" s="191"/>
      <c r="K28" s="191"/>
      <c r="L28" s="191">
        <v>0.11</v>
      </c>
      <c r="M28" s="191"/>
      <c r="N28" s="191"/>
      <c r="O28" s="191">
        <v>25</v>
      </c>
    </row>
    <row r="29" spans="1:15" ht="82.5" customHeight="1" x14ac:dyDescent="0.2">
      <c r="A29" s="189" t="s">
        <v>148</v>
      </c>
      <c r="B29" s="17" t="s">
        <v>90</v>
      </c>
      <c r="C29" s="18" t="s">
        <v>172</v>
      </c>
      <c r="D29" s="191" t="s">
        <v>103</v>
      </c>
      <c r="E29" s="191">
        <v>2016</v>
      </c>
      <c r="F29" s="191">
        <v>854.97299999999996</v>
      </c>
      <c r="G29" s="191">
        <v>4</v>
      </c>
      <c r="H29" s="191">
        <v>4.0000000000000001E-3</v>
      </c>
      <c r="I29" s="197">
        <v>3.4</v>
      </c>
      <c r="J29" s="191"/>
      <c r="K29" s="191"/>
      <c r="L29" s="191">
        <v>1.2E-2</v>
      </c>
      <c r="M29" s="191"/>
      <c r="N29" s="191"/>
      <c r="O29" s="191">
        <v>25</v>
      </c>
    </row>
    <row r="30" spans="1:15" ht="66.75" customHeight="1" x14ac:dyDescent="0.2">
      <c r="A30" s="189" t="s">
        <v>149</v>
      </c>
      <c r="B30" s="17" t="s">
        <v>101</v>
      </c>
      <c r="C30" s="18" t="s">
        <v>102</v>
      </c>
      <c r="D30" s="191" t="s">
        <v>103</v>
      </c>
      <c r="E30" s="191">
        <v>2016</v>
      </c>
      <c r="F30" s="191">
        <v>157.74700000000001</v>
      </c>
      <c r="G30" s="191">
        <v>4</v>
      </c>
      <c r="H30" s="191">
        <v>5.9999999999999995E-4</v>
      </c>
      <c r="I30" s="197">
        <v>444.56099999999998</v>
      </c>
      <c r="J30" s="191"/>
      <c r="K30" s="191"/>
      <c r="L30" s="191">
        <v>2E-3</v>
      </c>
      <c r="M30" s="191"/>
      <c r="N30" s="191"/>
      <c r="O30" s="191">
        <v>25</v>
      </c>
    </row>
    <row r="31" spans="1:15" ht="37.5" customHeight="1" x14ac:dyDescent="0.2">
      <c r="A31" s="14"/>
      <c r="B31" s="195" t="s">
        <v>104</v>
      </c>
      <c r="C31" s="14"/>
      <c r="D31" s="14"/>
      <c r="E31" s="14">
        <v>2016</v>
      </c>
      <c r="F31" s="14">
        <f>F30+F29+F28+F27+F26+F25+F24+F23+F22+F21+F20+F19</f>
        <v>54521.859000000004</v>
      </c>
      <c r="G31" s="14">
        <v>4</v>
      </c>
      <c r="H31" s="14">
        <f>H30+H29+H28+H27+H26+H25+H24+H23+H22+H21+H20+H19</f>
        <v>0.18190000000000001</v>
      </c>
      <c r="I31" s="19">
        <f>I30+I29+I28+I27+I26+I25+I24+I23+I22+I21+I20+I19</f>
        <v>1372.6609999999998</v>
      </c>
      <c r="J31" s="14"/>
      <c r="K31" s="14"/>
      <c r="L31" s="14">
        <f>L30+L29+L28+L27+L26+L25+L24+L23+L22+L21+L20+L19</f>
        <v>0.57800000000000007</v>
      </c>
      <c r="M31" s="14"/>
      <c r="N31" s="14"/>
      <c r="O31" s="14"/>
    </row>
    <row r="32" spans="1:15" ht="27.75" customHeight="1" x14ac:dyDescent="0.2">
      <c r="A32" s="478" t="s">
        <v>12</v>
      </c>
      <c r="B32" s="478"/>
      <c r="C32" s="478"/>
      <c r="D32" s="478"/>
      <c r="E32" s="478"/>
      <c r="F32" s="478"/>
      <c r="G32" s="478"/>
      <c r="H32" s="478"/>
      <c r="I32" s="478"/>
      <c r="J32" s="478"/>
      <c r="K32" s="478"/>
      <c r="L32" s="478"/>
      <c r="M32" s="478"/>
      <c r="N32" s="189"/>
      <c r="O32" s="189"/>
    </row>
    <row r="33" spans="1:17" ht="70.5" customHeight="1" x14ac:dyDescent="0.2">
      <c r="A33" s="193" t="s">
        <v>150</v>
      </c>
      <c r="B33" s="190" t="s">
        <v>217</v>
      </c>
      <c r="C33" s="191" t="s">
        <v>223</v>
      </c>
      <c r="D33" s="191" t="s">
        <v>143</v>
      </c>
      <c r="E33" s="191">
        <v>2016</v>
      </c>
      <c r="F33" s="194">
        <v>1487.76</v>
      </c>
      <c r="G33" s="194">
        <v>2</v>
      </c>
      <c r="H33" s="194">
        <v>1.4999999999999999E-2</v>
      </c>
      <c r="I33" s="150">
        <v>44.7</v>
      </c>
      <c r="J33" s="189"/>
      <c r="K33" s="189"/>
      <c r="L33" s="194">
        <v>4.4999999999999998E-2</v>
      </c>
      <c r="M33" s="194" t="s">
        <v>69</v>
      </c>
      <c r="N33" s="194">
        <v>44.7</v>
      </c>
      <c r="O33" s="194">
        <v>33</v>
      </c>
    </row>
    <row r="34" spans="1:17" ht="65.25" customHeight="1" x14ac:dyDescent="0.2">
      <c r="A34" s="221" t="s">
        <v>151</v>
      </c>
      <c r="B34" s="190" t="s">
        <v>219</v>
      </c>
      <c r="C34" s="191" t="s">
        <v>223</v>
      </c>
      <c r="D34" s="191" t="s">
        <v>143</v>
      </c>
      <c r="E34" s="191">
        <v>2016</v>
      </c>
      <c r="F34" s="194">
        <v>1170.269</v>
      </c>
      <c r="G34" s="194">
        <v>2</v>
      </c>
      <c r="H34" s="194">
        <v>1.9E-2</v>
      </c>
      <c r="I34" s="150">
        <v>59.4</v>
      </c>
      <c r="J34" s="189"/>
      <c r="K34" s="189"/>
      <c r="L34" s="194">
        <v>0.06</v>
      </c>
      <c r="M34" s="194" t="s">
        <v>69</v>
      </c>
      <c r="N34" s="194">
        <v>59.4</v>
      </c>
      <c r="O34" s="194">
        <v>20</v>
      </c>
    </row>
    <row r="35" spans="1:17" ht="60.75" customHeight="1" x14ac:dyDescent="0.2">
      <c r="A35" s="221" t="s">
        <v>152</v>
      </c>
      <c r="B35" s="190" t="s">
        <v>220</v>
      </c>
      <c r="C35" s="191" t="s">
        <v>224</v>
      </c>
      <c r="D35" s="191" t="s">
        <v>143</v>
      </c>
      <c r="E35" s="191">
        <v>2016</v>
      </c>
      <c r="F35" s="194">
        <v>987.904</v>
      </c>
      <c r="G35" s="194">
        <v>2</v>
      </c>
      <c r="H35" s="194">
        <v>1.9E-2</v>
      </c>
      <c r="I35" s="150">
        <v>58.3</v>
      </c>
      <c r="J35" s="189"/>
      <c r="K35" s="189"/>
      <c r="L35" s="194">
        <v>5.8999999999999997E-2</v>
      </c>
      <c r="M35" s="194" t="s">
        <v>69</v>
      </c>
      <c r="N35" s="194">
        <v>58.3</v>
      </c>
      <c r="O35" s="194">
        <v>17</v>
      </c>
    </row>
    <row r="36" spans="1:17" ht="87" customHeight="1" x14ac:dyDescent="0.2">
      <c r="A36" s="221" t="s">
        <v>153</v>
      </c>
      <c r="B36" s="190" t="s">
        <v>222</v>
      </c>
      <c r="C36" s="191" t="s">
        <v>223</v>
      </c>
      <c r="D36" s="191" t="s">
        <v>143</v>
      </c>
      <c r="E36" s="191">
        <v>2016</v>
      </c>
      <c r="F36" s="194">
        <v>1270.039</v>
      </c>
      <c r="G36" s="194">
        <v>2</v>
      </c>
      <c r="H36" s="194">
        <v>7.0000000000000001E-3</v>
      </c>
      <c r="I36" s="150">
        <v>21.779</v>
      </c>
      <c r="J36" s="189"/>
      <c r="K36" s="189"/>
      <c r="L36" s="149">
        <v>2.1899999999999999E-2</v>
      </c>
      <c r="M36" s="194" t="s">
        <v>69</v>
      </c>
      <c r="N36" s="194">
        <v>21.8</v>
      </c>
      <c r="O36" s="194">
        <v>58</v>
      </c>
    </row>
    <row r="37" spans="1:17" ht="70.5" customHeight="1" x14ac:dyDescent="0.2">
      <c r="A37" s="221" t="s">
        <v>154</v>
      </c>
      <c r="B37" s="190" t="s">
        <v>218</v>
      </c>
      <c r="C37" s="191" t="s">
        <v>223</v>
      </c>
      <c r="D37" s="191" t="s">
        <v>143</v>
      </c>
      <c r="E37" s="191">
        <v>2016</v>
      </c>
      <c r="F37" s="194">
        <v>1311.722</v>
      </c>
      <c r="G37" s="194">
        <v>2</v>
      </c>
      <c r="H37" s="194" t="s">
        <v>69</v>
      </c>
      <c r="I37" s="151" t="s">
        <v>69</v>
      </c>
      <c r="J37" s="189"/>
      <c r="K37" s="189"/>
      <c r="L37" s="194" t="s">
        <v>69</v>
      </c>
      <c r="M37" s="194" t="s">
        <v>69</v>
      </c>
      <c r="N37" s="194" t="s">
        <v>69</v>
      </c>
      <c r="O37" s="194" t="s">
        <v>69</v>
      </c>
    </row>
    <row r="38" spans="1:17" ht="66" customHeight="1" x14ac:dyDescent="0.2">
      <c r="A38" s="221" t="s">
        <v>155</v>
      </c>
      <c r="B38" s="190" t="s">
        <v>221</v>
      </c>
      <c r="C38" s="191" t="s">
        <v>225</v>
      </c>
      <c r="D38" s="191" t="s">
        <v>143</v>
      </c>
      <c r="E38" s="191">
        <v>2016</v>
      </c>
      <c r="F38" s="197">
        <v>1482</v>
      </c>
      <c r="G38" s="194">
        <v>2</v>
      </c>
      <c r="H38" s="194">
        <v>4.0000000000000001E-3</v>
      </c>
      <c r="I38" s="150">
        <v>10.836</v>
      </c>
      <c r="J38" s="191"/>
      <c r="K38" s="191"/>
      <c r="L38" s="194">
        <v>1.0999999999999999E-2</v>
      </c>
      <c r="M38" s="194" t="s">
        <v>69</v>
      </c>
      <c r="N38" s="194">
        <v>10.8</v>
      </c>
      <c r="O38" s="149">
        <v>137</v>
      </c>
    </row>
    <row r="39" spans="1:17" ht="52.5" customHeight="1" x14ac:dyDescent="0.2">
      <c r="A39" s="157"/>
      <c r="B39" s="12" t="s">
        <v>89</v>
      </c>
      <c r="C39" s="11"/>
      <c r="D39" s="217"/>
      <c r="E39" s="11">
        <v>2016</v>
      </c>
      <c r="F39" s="152">
        <f>F38+F37+F36+F35+F34+F33</f>
        <v>7709.6939999999995</v>
      </c>
      <c r="G39" s="158">
        <v>2</v>
      </c>
      <c r="H39" s="153">
        <f>H33+H34+H35+H36+H38</f>
        <v>6.4000000000000001E-2</v>
      </c>
      <c r="I39" s="154">
        <f>I38+I36+I35+I34+I33</f>
        <v>195.01499999999999</v>
      </c>
      <c r="J39" s="155"/>
      <c r="K39" s="155"/>
      <c r="L39" s="153">
        <f>L38+L36+L35+L34+L33</f>
        <v>0.19689999999999996</v>
      </c>
      <c r="M39" s="153"/>
      <c r="N39" s="152">
        <f>N38+N36+N35+N34+N33</f>
        <v>195</v>
      </c>
      <c r="O39" s="156"/>
    </row>
    <row r="40" spans="1:17" ht="48.75" customHeight="1" x14ac:dyDescent="0.2">
      <c r="A40" s="189" t="s">
        <v>156</v>
      </c>
      <c r="B40" s="75" t="s">
        <v>106</v>
      </c>
      <c r="C40" s="18" t="s">
        <v>110</v>
      </c>
      <c r="D40" s="74" t="s">
        <v>105</v>
      </c>
      <c r="E40" s="191">
        <v>2016</v>
      </c>
      <c r="F40" s="25">
        <v>196.6</v>
      </c>
      <c r="G40" s="25">
        <v>3</v>
      </c>
      <c r="H40" s="84">
        <v>1.0999999999999999E-2</v>
      </c>
      <c r="I40" s="23">
        <v>40.72</v>
      </c>
      <c r="J40" s="24">
        <v>0.01</v>
      </c>
      <c r="K40" s="24"/>
      <c r="L40" s="24"/>
      <c r="M40" s="24"/>
      <c r="N40" s="24"/>
      <c r="O40" s="24"/>
    </row>
    <row r="41" spans="1:17" ht="55.5" customHeight="1" x14ac:dyDescent="0.2">
      <c r="A41" s="189" t="s">
        <v>157</v>
      </c>
      <c r="B41" s="21" t="s">
        <v>107</v>
      </c>
      <c r="C41" s="18" t="s">
        <v>110</v>
      </c>
      <c r="D41" s="74" t="s">
        <v>105</v>
      </c>
      <c r="E41" s="191">
        <v>2016</v>
      </c>
      <c r="F41" s="25">
        <v>41.12</v>
      </c>
      <c r="G41" s="25">
        <v>3</v>
      </c>
      <c r="H41" s="24">
        <v>2.8999999999999998E-3</v>
      </c>
      <c r="I41" s="23">
        <v>16.577000000000002</v>
      </c>
      <c r="J41" s="24"/>
      <c r="K41" s="24"/>
      <c r="L41" s="24">
        <v>9.1000000000000004E-3</v>
      </c>
      <c r="M41" s="24"/>
      <c r="N41" s="24"/>
      <c r="O41" s="24"/>
    </row>
    <row r="42" spans="1:17" ht="114" customHeight="1" x14ac:dyDescent="0.25">
      <c r="A42" s="189" t="s">
        <v>158</v>
      </c>
      <c r="B42" s="75" t="s">
        <v>108</v>
      </c>
      <c r="C42" s="18" t="s">
        <v>110</v>
      </c>
      <c r="D42" s="22" t="s">
        <v>181</v>
      </c>
      <c r="E42" s="191">
        <v>2016</v>
      </c>
      <c r="F42" s="25">
        <v>3501.37</v>
      </c>
      <c r="G42" s="25">
        <v>4</v>
      </c>
      <c r="H42" s="24">
        <v>0.23100000000000001</v>
      </c>
      <c r="I42" s="23">
        <v>1430.7</v>
      </c>
      <c r="J42" s="24">
        <v>0.20100000000000001</v>
      </c>
      <c r="K42" s="24"/>
      <c r="L42" s="24"/>
      <c r="M42" s="24"/>
      <c r="N42" s="24"/>
      <c r="O42" s="24"/>
    </row>
    <row r="43" spans="1:17" ht="90.75" customHeight="1" x14ac:dyDescent="0.2">
      <c r="A43" s="119" t="s">
        <v>159</v>
      </c>
      <c r="B43" s="35" t="s">
        <v>109</v>
      </c>
      <c r="C43" s="18" t="s">
        <v>110</v>
      </c>
      <c r="D43" s="20" t="s">
        <v>181</v>
      </c>
      <c r="E43" s="191">
        <v>2016</v>
      </c>
      <c r="F43" s="26">
        <v>2720</v>
      </c>
      <c r="G43" s="25">
        <v>4</v>
      </c>
      <c r="H43" s="23">
        <v>0.67500000000000004</v>
      </c>
      <c r="I43" s="23">
        <v>4230.1440000000002</v>
      </c>
      <c r="J43" s="24">
        <v>0.58799999999999997</v>
      </c>
      <c r="K43" s="24"/>
      <c r="L43" s="24"/>
      <c r="M43" s="24"/>
      <c r="N43" s="24"/>
      <c r="O43" s="24"/>
    </row>
    <row r="44" spans="1:17" ht="66" customHeight="1" x14ac:dyDescent="0.2">
      <c r="A44" s="11"/>
      <c r="B44" s="12" t="s">
        <v>89</v>
      </c>
      <c r="C44" s="163"/>
      <c r="D44" s="164"/>
      <c r="E44" s="11">
        <v>2016</v>
      </c>
      <c r="F44" s="164" t="s">
        <v>259</v>
      </c>
      <c r="G44" s="163" t="s">
        <v>258</v>
      </c>
      <c r="H44" s="218">
        <f>H43+H42+H41+H40</f>
        <v>0.91990000000000005</v>
      </c>
      <c r="I44" s="218">
        <f>I43+I42+I41+I40</f>
        <v>5718.1410000000005</v>
      </c>
      <c r="J44" s="219">
        <f>J43+J42+J40</f>
        <v>0.79899999999999993</v>
      </c>
      <c r="K44" s="219"/>
      <c r="L44" s="219">
        <f>L41</f>
        <v>9.1000000000000004E-3</v>
      </c>
      <c r="M44" s="219"/>
      <c r="N44" s="219"/>
      <c r="O44" s="219"/>
    </row>
    <row r="45" spans="1:17" ht="78" customHeight="1" x14ac:dyDescent="0.2">
      <c r="A45" s="472" t="s">
        <v>160</v>
      </c>
      <c r="B45" s="159" t="s">
        <v>228</v>
      </c>
      <c r="C45" s="18" t="s">
        <v>229</v>
      </c>
      <c r="D45" s="18" t="s">
        <v>226</v>
      </c>
      <c r="E45" s="191">
        <v>2016</v>
      </c>
      <c r="F45" s="160">
        <v>26.8</v>
      </c>
      <c r="G45" s="18">
        <v>2</v>
      </c>
      <c r="H45" s="169">
        <v>3.3799999999999997E-2</v>
      </c>
      <c r="I45" s="161">
        <v>82</v>
      </c>
      <c r="J45" s="84"/>
      <c r="K45" s="84"/>
      <c r="L45" s="169">
        <v>0.1038</v>
      </c>
      <c r="M45" s="84"/>
      <c r="N45" s="84"/>
      <c r="O45" s="162">
        <v>1</v>
      </c>
      <c r="P45" s="220"/>
      <c r="Q45" s="220"/>
    </row>
    <row r="46" spans="1:17" ht="33" customHeight="1" x14ac:dyDescent="0.2">
      <c r="A46" s="472"/>
      <c r="B46" s="159" t="s">
        <v>227</v>
      </c>
      <c r="C46" s="18" t="s">
        <v>229</v>
      </c>
      <c r="D46" s="18" t="s">
        <v>226</v>
      </c>
      <c r="E46" s="191">
        <v>2017</v>
      </c>
      <c r="F46" s="160">
        <v>5.4</v>
      </c>
      <c r="G46" s="18">
        <v>2</v>
      </c>
      <c r="H46" s="169">
        <v>5.6000000000000001E-2</v>
      </c>
      <c r="I46" s="161">
        <v>13.6</v>
      </c>
      <c r="J46" s="84"/>
      <c r="K46" s="84"/>
      <c r="L46" s="169">
        <v>1.7299999999999999E-2</v>
      </c>
      <c r="M46" s="84"/>
      <c r="N46" s="84"/>
      <c r="O46" s="162">
        <v>1</v>
      </c>
    </row>
    <row r="47" spans="1:17" ht="33" customHeight="1" x14ac:dyDescent="0.2">
      <c r="A47" s="472"/>
      <c r="B47" s="159" t="s">
        <v>227</v>
      </c>
      <c r="C47" s="18" t="s">
        <v>229</v>
      </c>
      <c r="D47" s="18" t="s">
        <v>226</v>
      </c>
      <c r="E47" s="191">
        <v>2018</v>
      </c>
      <c r="F47" s="160">
        <v>6.4</v>
      </c>
      <c r="G47" s="18">
        <v>2</v>
      </c>
      <c r="H47" s="169">
        <v>5.6000000000000001E-2</v>
      </c>
      <c r="I47" s="161">
        <v>13.6</v>
      </c>
      <c r="J47" s="84"/>
      <c r="K47" s="84"/>
      <c r="L47" s="169">
        <v>1.7299999999999999E-2</v>
      </c>
      <c r="M47" s="84"/>
      <c r="N47" s="84"/>
      <c r="O47" s="162">
        <v>1</v>
      </c>
    </row>
    <row r="48" spans="1:17" ht="33" customHeight="1" x14ac:dyDescent="0.2">
      <c r="A48" s="472"/>
      <c r="B48" s="159" t="s">
        <v>227</v>
      </c>
      <c r="C48" s="18" t="s">
        <v>229</v>
      </c>
      <c r="D48" s="18" t="s">
        <v>226</v>
      </c>
      <c r="E48" s="191">
        <v>2019</v>
      </c>
      <c r="F48" s="160">
        <v>7.7</v>
      </c>
      <c r="G48" s="18">
        <v>2</v>
      </c>
      <c r="H48" s="169">
        <v>5.6000000000000001E-2</v>
      </c>
      <c r="I48" s="161">
        <v>13.6</v>
      </c>
      <c r="J48" s="84"/>
      <c r="K48" s="84"/>
      <c r="L48" s="169">
        <v>1.7299999999999999E-2</v>
      </c>
      <c r="M48" s="84"/>
      <c r="N48" s="84"/>
      <c r="O48" s="162">
        <v>1</v>
      </c>
    </row>
    <row r="49" spans="1:15" ht="33" customHeight="1" x14ac:dyDescent="0.2">
      <c r="A49" s="473"/>
      <c r="B49" s="159" t="s">
        <v>227</v>
      </c>
      <c r="C49" s="18" t="s">
        <v>230</v>
      </c>
      <c r="D49" s="18" t="s">
        <v>226</v>
      </c>
      <c r="E49" s="191">
        <v>2020</v>
      </c>
      <c r="F49" s="160">
        <v>9.3000000000000007</v>
      </c>
      <c r="G49" s="18">
        <v>2</v>
      </c>
      <c r="H49" s="169">
        <v>5.6000000000000001E-2</v>
      </c>
      <c r="I49" s="161">
        <v>13.6</v>
      </c>
      <c r="J49" s="84"/>
      <c r="K49" s="84"/>
      <c r="L49" s="169">
        <v>1.7299999999999999E-2</v>
      </c>
      <c r="M49" s="84"/>
      <c r="N49" s="84"/>
      <c r="O49" s="162">
        <v>1</v>
      </c>
    </row>
    <row r="50" spans="1:15" ht="35.25" customHeight="1" x14ac:dyDescent="0.2">
      <c r="A50" s="11"/>
      <c r="B50" s="12" t="s">
        <v>89</v>
      </c>
      <c r="C50" s="163"/>
      <c r="D50" s="163"/>
      <c r="E50" s="11" t="s">
        <v>128</v>
      </c>
      <c r="F50" s="164">
        <v>55.6</v>
      </c>
      <c r="G50" s="163">
        <v>2</v>
      </c>
      <c r="H50" s="168">
        <f>H49+H48+H47+H46+H45</f>
        <v>0.25780000000000003</v>
      </c>
      <c r="I50" s="165">
        <v>136.4</v>
      </c>
      <c r="J50" s="166"/>
      <c r="K50" s="166"/>
      <c r="L50" s="168">
        <f>L49+L48+L47+L46+L45</f>
        <v>0.17299999999999999</v>
      </c>
      <c r="M50" s="166"/>
      <c r="N50" s="166"/>
      <c r="O50" s="167">
        <v>5</v>
      </c>
    </row>
    <row r="51" spans="1:15" ht="77.25" customHeight="1" x14ac:dyDescent="0.25">
      <c r="A51" s="41"/>
      <c r="B51" s="227" t="s">
        <v>203</v>
      </c>
      <c r="C51" s="41"/>
      <c r="D51" s="42"/>
      <c r="E51" s="38" t="s">
        <v>144</v>
      </c>
      <c r="F51" s="38" t="s">
        <v>261</v>
      </c>
      <c r="G51" s="38" t="s">
        <v>231</v>
      </c>
      <c r="H51" s="212">
        <f>H50+H44+H39+H31+H17+H11</f>
        <v>6.8596000000000004</v>
      </c>
      <c r="I51" s="39">
        <f>I50+I44+I39+I31+I17+I11</f>
        <v>32458.617000000002</v>
      </c>
      <c r="J51" s="40">
        <f>J50+J44+J39+J31+J17+J11</f>
        <v>5.4689499999999995</v>
      </c>
      <c r="K51" s="41"/>
      <c r="L51" s="212">
        <f>L50+L44+L39+L31+L17+L11</f>
        <v>0.95700000000000007</v>
      </c>
      <c r="M51" s="38">
        <f>M50+M44+M39+M31+M17+M11</f>
        <v>0.8</v>
      </c>
      <c r="N51" s="41"/>
      <c r="O51" s="41"/>
    </row>
    <row r="53" spans="1:15" ht="15.75" x14ac:dyDescent="0.25">
      <c r="A53" s="50"/>
      <c r="B53" s="53" t="s">
        <v>22</v>
      </c>
      <c r="C53" s="50"/>
      <c r="D53" s="50"/>
      <c r="E53" s="51"/>
      <c r="F53" s="52"/>
      <c r="G53" s="52"/>
      <c r="H53" s="52"/>
      <c r="I53" s="52"/>
      <c r="J53" s="52"/>
      <c r="K53" s="52"/>
      <c r="L53" s="52"/>
      <c r="M53" s="52"/>
      <c r="N53" s="52"/>
      <c r="O53" s="52"/>
    </row>
    <row r="54" spans="1:15" ht="57.75" customHeight="1" x14ac:dyDescent="0.2">
      <c r="A54" s="50"/>
      <c r="B54" s="474" t="s">
        <v>194</v>
      </c>
      <c r="C54" s="474"/>
      <c r="D54" s="474"/>
      <c r="E54" s="474"/>
      <c r="F54" s="474"/>
      <c r="G54" s="474"/>
      <c r="H54" s="474"/>
      <c r="I54" s="474"/>
      <c r="J54" s="474"/>
      <c r="K54" s="474"/>
      <c r="L54" s="474"/>
      <c r="M54" s="474"/>
      <c r="N54" s="143"/>
      <c r="O54" s="143"/>
    </row>
    <row r="57" spans="1:15" ht="37.5" customHeight="1" x14ac:dyDescent="0.2">
      <c r="G57" s="470"/>
      <c r="H57" s="470"/>
    </row>
    <row r="58" spans="1:15" ht="40.5" customHeight="1" x14ac:dyDescent="0.2">
      <c r="G58" s="471"/>
      <c r="H58" s="471"/>
    </row>
    <row r="60" spans="1:15" x14ac:dyDescent="0.2">
      <c r="G60" s="220"/>
    </row>
    <row r="64" spans="1:15" ht="31.5" customHeight="1" x14ac:dyDescent="0.2">
      <c r="G64" s="220"/>
    </row>
  </sheetData>
  <mergeCells count="23">
    <mergeCell ref="M1:O1"/>
    <mergeCell ref="A2:M2"/>
    <mergeCell ref="A4:A6"/>
    <mergeCell ref="B4:B6"/>
    <mergeCell ref="C4:C6"/>
    <mergeCell ref="D4:D6"/>
    <mergeCell ref="E4:E6"/>
    <mergeCell ref="F4:F6"/>
    <mergeCell ref="G4:G6"/>
    <mergeCell ref="H5:H6"/>
    <mergeCell ref="I5:I6"/>
    <mergeCell ref="H4:N4"/>
    <mergeCell ref="J5:N5"/>
    <mergeCell ref="O4:O6"/>
    <mergeCell ref="G57:H57"/>
    <mergeCell ref="G58:H58"/>
    <mergeCell ref="A45:A49"/>
    <mergeCell ref="B54:M54"/>
    <mergeCell ref="A8:M8"/>
    <mergeCell ref="A32:M32"/>
    <mergeCell ref="A18:M18"/>
    <mergeCell ref="A9:M9"/>
    <mergeCell ref="A12:O1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topLeftCell="A73" zoomScale="91" zoomScaleNormal="91" workbookViewId="0">
      <selection activeCell="H83" sqref="H83"/>
    </sheetView>
  </sheetViews>
  <sheetFormatPr defaultRowHeight="12.75" x14ac:dyDescent="0.2"/>
  <cols>
    <col min="1" max="1" width="4.42578125" customWidth="1"/>
    <col min="2" max="2" width="32.85546875" customWidth="1"/>
    <col min="3" max="3" width="22" customWidth="1"/>
    <col min="4" max="4" width="13" customWidth="1"/>
    <col min="6" max="6" width="12.5703125" customWidth="1"/>
    <col min="8" max="8" width="12.5703125" bestFit="1" customWidth="1"/>
    <col min="12" max="12" width="9.5703125" bestFit="1" customWidth="1"/>
    <col min="13" max="15" width="12.28515625" customWidth="1"/>
  </cols>
  <sheetData>
    <row r="1" spans="1:15" ht="14.25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65" t="s">
        <v>185</v>
      </c>
      <c r="M1" s="565"/>
      <c r="N1" s="565"/>
      <c r="O1" s="565"/>
    </row>
    <row r="2" spans="1:15" ht="18.75" x14ac:dyDescent="0.3">
      <c r="A2" s="447" t="s">
        <v>197</v>
      </c>
      <c r="B2" s="447"/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144"/>
      <c r="O2" s="144"/>
    </row>
    <row r="3" spans="1:15" ht="15.75" customHeight="1" x14ac:dyDescent="0.25">
      <c r="A3" s="493" t="s">
        <v>0</v>
      </c>
      <c r="B3" s="493" t="s">
        <v>21</v>
      </c>
      <c r="C3" s="493" t="s">
        <v>14</v>
      </c>
      <c r="D3" s="493" t="s">
        <v>114</v>
      </c>
      <c r="E3" s="527" t="s">
        <v>113</v>
      </c>
      <c r="F3" s="493" t="s">
        <v>18</v>
      </c>
      <c r="G3" s="493" t="s">
        <v>20</v>
      </c>
      <c r="H3" s="183" t="s">
        <v>17</v>
      </c>
      <c r="I3" s="183"/>
      <c r="J3" s="183"/>
      <c r="K3" s="183"/>
      <c r="L3" s="183"/>
      <c r="M3" s="183"/>
      <c r="N3" s="183"/>
      <c r="O3" s="493" t="s">
        <v>232</v>
      </c>
    </row>
    <row r="4" spans="1:15" ht="15.75" customHeight="1" x14ac:dyDescent="0.2">
      <c r="A4" s="493"/>
      <c r="B4" s="493"/>
      <c r="C4" s="504"/>
      <c r="D4" s="493"/>
      <c r="E4" s="527"/>
      <c r="F4" s="493"/>
      <c r="G4" s="493"/>
      <c r="H4" s="493" t="s">
        <v>256</v>
      </c>
      <c r="I4" s="493" t="s">
        <v>16</v>
      </c>
      <c r="J4" s="206" t="s">
        <v>1</v>
      </c>
      <c r="K4" s="206"/>
      <c r="L4" s="206"/>
      <c r="M4" s="449"/>
      <c r="N4" s="449"/>
      <c r="O4" s="493"/>
    </row>
    <row r="5" spans="1:15" ht="63" x14ac:dyDescent="0.2">
      <c r="A5" s="493"/>
      <c r="B5" s="493"/>
      <c r="C5" s="504"/>
      <c r="D5" s="493"/>
      <c r="E5" s="527"/>
      <c r="F5" s="493"/>
      <c r="G5" s="493"/>
      <c r="H5" s="493"/>
      <c r="I5" s="504"/>
      <c r="J5" s="181" t="s">
        <v>2</v>
      </c>
      <c r="K5" s="181" t="s">
        <v>3</v>
      </c>
      <c r="L5" s="181" t="s">
        <v>4</v>
      </c>
      <c r="M5" s="181" t="s">
        <v>5</v>
      </c>
      <c r="N5" s="181" t="s">
        <v>233</v>
      </c>
      <c r="O5" s="493"/>
    </row>
    <row r="6" spans="1:15" ht="15.75" x14ac:dyDescent="0.25">
      <c r="A6" s="120" t="s">
        <v>6</v>
      </c>
      <c r="B6" s="120" t="s">
        <v>7</v>
      </c>
      <c r="C6" s="120" t="s">
        <v>8</v>
      </c>
      <c r="D6" s="100"/>
      <c r="E6" s="120" t="s">
        <v>9</v>
      </c>
      <c r="F6" s="120">
        <v>1</v>
      </c>
      <c r="G6" s="120">
        <v>2</v>
      </c>
      <c r="H6" s="120">
        <v>3</v>
      </c>
      <c r="I6" s="99">
        <v>4</v>
      </c>
      <c r="J6" s="120">
        <v>5</v>
      </c>
      <c r="K6" s="120">
        <v>7</v>
      </c>
      <c r="L6" s="120">
        <v>8</v>
      </c>
      <c r="M6" s="120">
        <v>9</v>
      </c>
      <c r="N6" s="171"/>
      <c r="O6" s="146"/>
    </row>
    <row r="7" spans="1:15" ht="17.25" customHeight="1" x14ac:dyDescent="0.2">
      <c r="A7" s="546" t="s">
        <v>15</v>
      </c>
      <c r="B7" s="547"/>
      <c r="C7" s="547"/>
      <c r="D7" s="547"/>
      <c r="E7" s="547"/>
      <c r="F7" s="547"/>
      <c r="G7" s="547"/>
      <c r="H7" s="547"/>
      <c r="I7" s="547"/>
      <c r="J7" s="547"/>
      <c r="K7" s="547"/>
      <c r="L7" s="547"/>
      <c r="M7" s="547"/>
      <c r="N7" s="547"/>
      <c r="O7" s="548"/>
    </row>
    <row r="8" spans="1:15" ht="15" x14ac:dyDescent="0.2">
      <c r="A8" s="478" t="s">
        <v>24</v>
      </c>
      <c r="B8" s="524" t="s">
        <v>234</v>
      </c>
      <c r="C8" s="505" t="s">
        <v>39</v>
      </c>
      <c r="D8" s="505" t="s">
        <v>115</v>
      </c>
      <c r="E8" s="506">
        <v>2016</v>
      </c>
      <c r="F8" s="103">
        <v>7309.6139999999996</v>
      </c>
      <c r="G8" s="104">
        <v>1</v>
      </c>
      <c r="H8" s="103"/>
      <c r="I8" s="103"/>
      <c r="J8" s="103"/>
      <c r="K8" s="103"/>
      <c r="L8" s="103"/>
      <c r="M8" s="103"/>
      <c r="N8" s="533">
        <v>11.9</v>
      </c>
      <c r="O8" s="498">
        <v>7</v>
      </c>
    </row>
    <row r="9" spans="1:15" ht="15" x14ac:dyDescent="0.2">
      <c r="A9" s="478"/>
      <c r="B9" s="524"/>
      <c r="C9" s="505"/>
      <c r="D9" s="505"/>
      <c r="E9" s="506"/>
      <c r="F9" s="103">
        <v>812.17899999999997</v>
      </c>
      <c r="G9" s="104">
        <v>2</v>
      </c>
      <c r="H9" s="103"/>
      <c r="I9" s="103"/>
      <c r="J9" s="103"/>
      <c r="K9" s="103"/>
      <c r="L9" s="103"/>
      <c r="M9" s="103"/>
      <c r="N9" s="541"/>
      <c r="O9" s="499"/>
    </row>
    <row r="10" spans="1:15" ht="48" customHeight="1" x14ac:dyDescent="0.2">
      <c r="A10" s="478"/>
      <c r="B10" s="524"/>
      <c r="C10" s="505"/>
      <c r="D10" s="505"/>
      <c r="E10" s="506"/>
      <c r="F10" s="122">
        <v>8121.7929999999997</v>
      </c>
      <c r="G10" s="123">
        <v>5</v>
      </c>
      <c r="H10" s="122">
        <v>1E-3</v>
      </c>
      <c r="I10" s="122">
        <v>11.91</v>
      </c>
      <c r="J10" s="122"/>
      <c r="K10" s="122"/>
      <c r="L10" s="122"/>
      <c r="M10" s="122">
        <v>6.0000000000000001E-3</v>
      </c>
      <c r="N10" s="542"/>
      <c r="O10" s="500"/>
    </row>
    <row r="11" spans="1:15" ht="15" x14ac:dyDescent="0.2">
      <c r="A11" s="478" t="s">
        <v>26</v>
      </c>
      <c r="B11" s="524" t="s">
        <v>235</v>
      </c>
      <c r="C11" s="505" t="s">
        <v>43</v>
      </c>
      <c r="D11" s="505" t="s">
        <v>115</v>
      </c>
      <c r="E11" s="506">
        <v>2016</v>
      </c>
      <c r="F11" s="103">
        <v>7335.96</v>
      </c>
      <c r="G11" s="104">
        <v>1</v>
      </c>
      <c r="H11" s="103"/>
      <c r="I11" s="103"/>
      <c r="J11" s="103"/>
      <c r="K11" s="103"/>
      <c r="L11" s="103"/>
      <c r="M11" s="103"/>
      <c r="N11" s="533">
        <v>13.89</v>
      </c>
      <c r="O11" s="498">
        <v>7</v>
      </c>
    </row>
    <row r="12" spans="1:15" ht="15" x14ac:dyDescent="0.2">
      <c r="A12" s="478"/>
      <c r="B12" s="524"/>
      <c r="C12" s="505"/>
      <c r="D12" s="505"/>
      <c r="E12" s="506"/>
      <c r="F12" s="103">
        <v>815.10400000000004</v>
      </c>
      <c r="G12" s="104">
        <v>2</v>
      </c>
      <c r="H12" s="103"/>
      <c r="I12" s="103"/>
      <c r="J12" s="103"/>
      <c r="K12" s="103"/>
      <c r="L12" s="103"/>
      <c r="M12" s="103"/>
      <c r="N12" s="541"/>
      <c r="O12" s="499"/>
    </row>
    <row r="13" spans="1:15" ht="48" customHeight="1" x14ac:dyDescent="0.2">
      <c r="A13" s="478"/>
      <c r="B13" s="524"/>
      <c r="C13" s="505"/>
      <c r="D13" s="505"/>
      <c r="E13" s="506"/>
      <c r="F13" s="122">
        <v>8151.0640000000003</v>
      </c>
      <c r="G13" s="123">
        <v>5</v>
      </c>
      <c r="H13" s="122">
        <v>1E-3</v>
      </c>
      <c r="I13" s="122">
        <v>13.89</v>
      </c>
      <c r="J13" s="122"/>
      <c r="K13" s="122"/>
      <c r="L13" s="122"/>
      <c r="M13" s="122">
        <v>7.0000000000000001E-3</v>
      </c>
      <c r="N13" s="542"/>
      <c r="O13" s="500"/>
    </row>
    <row r="14" spans="1:15" ht="15" x14ac:dyDescent="0.2">
      <c r="A14" s="478" t="s">
        <v>28</v>
      </c>
      <c r="B14" s="524" t="s">
        <v>236</v>
      </c>
      <c r="C14" s="505" t="s">
        <v>44</v>
      </c>
      <c r="D14" s="505" t="s">
        <v>115</v>
      </c>
      <c r="E14" s="506">
        <v>2016</v>
      </c>
      <c r="F14" s="103">
        <v>8314.2559999999994</v>
      </c>
      <c r="G14" s="104">
        <v>1</v>
      </c>
      <c r="H14" s="103"/>
      <c r="I14" s="103"/>
      <c r="J14" s="103"/>
      <c r="K14" s="103"/>
      <c r="L14" s="103"/>
      <c r="M14" s="103"/>
      <c r="N14" s="533">
        <v>18.100000000000001</v>
      </c>
      <c r="O14" s="498">
        <v>8</v>
      </c>
    </row>
    <row r="15" spans="1:15" ht="15" x14ac:dyDescent="0.2">
      <c r="A15" s="478"/>
      <c r="B15" s="524"/>
      <c r="C15" s="505"/>
      <c r="D15" s="505"/>
      <c r="E15" s="506"/>
      <c r="F15" s="103">
        <v>923.80600000000004</v>
      </c>
      <c r="G15" s="104">
        <v>2</v>
      </c>
      <c r="H15" s="103"/>
      <c r="I15" s="103"/>
      <c r="J15" s="103"/>
      <c r="K15" s="103"/>
      <c r="L15" s="103"/>
      <c r="M15" s="103"/>
      <c r="N15" s="541"/>
      <c r="O15" s="499"/>
    </row>
    <row r="16" spans="1:15" ht="46.5" customHeight="1" x14ac:dyDescent="0.2">
      <c r="A16" s="478"/>
      <c r="B16" s="524"/>
      <c r="C16" s="505"/>
      <c r="D16" s="505"/>
      <c r="E16" s="506"/>
      <c r="F16" s="122">
        <v>9238.0619999999999</v>
      </c>
      <c r="G16" s="123">
        <v>5</v>
      </c>
      <c r="H16" s="122">
        <v>1.9E-3</v>
      </c>
      <c r="I16" s="122">
        <v>18.100000000000001</v>
      </c>
      <c r="J16" s="122"/>
      <c r="K16" s="122"/>
      <c r="L16" s="122"/>
      <c r="M16" s="122">
        <v>1.0999999999999999E-2</v>
      </c>
      <c r="N16" s="542"/>
      <c r="O16" s="500"/>
    </row>
    <row r="17" spans="1:15" ht="15" x14ac:dyDescent="0.2">
      <c r="A17" s="478" t="s">
        <v>30</v>
      </c>
      <c r="B17" s="524" t="s">
        <v>237</v>
      </c>
      <c r="C17" s="505" t="s">
        <v>40</v>
      </c>
      <c r="D17" s="505" t="s">
        <v>115</v>
      </c>
      <c r="E17" s="529">
        <v>2017</v>
      </c>
      <c r="F17" s="103">
        <v>8100</v>
      </c>
      <c r="G17" s="104">
        <v>1</v>
      </c>
      <c r="H17" s="103"/>
      <c r="I17" s="103"/>
      <c r="J17" s="103"/>
      <c r="K17" s="103"/>
      <c r="L17" s="103"/>
      <c r="M17" s="103"/>
      <c r="N17" s="533">
        <v>16.45</v>
      </c>
      <c r="O17" s="498">
        <v>9</v>
      </c>
    </row>
    <row r="18" spans="1:15" ht="15" x14ac:dyDescent="0.2">
      <c r="A18" s="478"/>
      <c r="B18" s="524"/>
      <c r="C18" s="505"/>
      <c r="D18" s="505"/>
      <c r="E18" s="529"/>
      <c r="F18" s="103">
        <v>900</v>
      </c>
      <c r="G18" s="104">
        <v>2</v>
      </c>
      <c r="H18" s="103"/>
      <c r="I18" s="103"/>
      <c r="J18" s="103"/>
      <c r="K18" s="103"/>
      <c r="L18" s="103"/>
      <c r="M18" s="103"/>
      <c r="N18" s="541"/>
      <c r="O18" s="499"/>
    </row>
    <row r="19" spans="1:15" ht="50.25" customHeight="1" x14ac:dyDescent="0.2">
      <c r="A19" s="478"/>
      <c r="B19" s="524"/>
      <c r="C19" s="505"/>
      <c r="D19" s="505"/>
      <c r="E19" s="529"/>
      <c r="F19" s="122">
        <v>9000</v>
      </c>
      <c r="G19" s="123">
        <v>5</v>
      </c>
      <c r="H19" s="122">
        <v>1.8E-3</v>
      </c>
      <c r="I19" s="122">
        <v>16.45</v>
      </c>
      <c r="J19" s="122"/>
      <c r="K19" s="122"/>
      <c r="L19" s="122"/>
      <c r="M19" s="122">
        <v>0.01</v>
      </c>
      <c r="N19" s="542"/>
      <c r="O19" s="500"/>
    </row>
    <row r="20" spans="1:15" ht="15" x14ac:dyDescent="0.2">
      <c r="A20" s="478" t="s">
        <v>93</v>
      </c>
      <c r="B20" s="524" t="s">
        <v>238</v>
      </c>
      <c r="C20" s="505" t="s">
        <v>41</v>
      </c>
      <c r="D20" s="505" t="s">
        <v>115</v>
      </c>
      <c r="E20" s="506">
        <v>2017</v>
      </c>
      <c r="F20" s="103">
        <v>9793.5429999999997</v>
      </c>
      <c r="G20" s="104">
        <v>1</v>
      </c>
      <c r="H20" s="103"/>
      <c r="I20" s="103"/>
      <c r="J20" s="103"/>
      <c r="K20" s="103"/>
      <c r="L20" s="103"/>
      <c r="M20" s="103"/>
      <c r="N20" s="533">
        <v>19.739999999999998</v>
      </c>
      <c r="O20" s="498">
        <v>11</v>
      </c>
    </row>
    <row r="21" spans="1:15" ht="15" x14ac:dyDescent="0.2">
      <c r="A21" s="478"/>
      <c r="B21" s="524"/>
      <c r="C21" s="505"/>
      <c r="D21" s="505"/>
      <c r="E21" s="506"/>
      <c r="F21" s="103">
        <v>1088.172</v>
      </c>
      <c r="G21" s="104">
        <v>2</v>
      </c>
      <c r="H21" s="103"/>
      <c r="I21" s="103"/>
      <c r="J21" s="103"/>
      <c r="K21" s="103"/>
      <c r="L21" s="103"/>
      <c r="M21" s="103"/>
      <c r="N21" s="541"/>
      <c r="O21" s="499"/>
    </row>
    <row r="22" spans="1:15" ht="51.75" customHeight="1" x14ac:dyDescent="0.2">
      <c r="A22" s="478"/>
      <c r="B22" s="524"/>
      <c r="C22" s="505"/>
      <c r="D22" s="505"/>
      <c r="E22" s="506"/>
      <c r="F22" s="122">
        <v>10881.715</v>
      </c>
      <c r="G22" s="123">
        <v>5</v>
      </c>
      <c r="H22" s="122">
        <v>2.0999999999999999E-3</v>
      </c>
      <c r="I22" s="122">
        <v>19.739999999999998</v>
      </c>
      <c r="J22" s="122"/>
      <c r="K22" s="122"/>
      <c r="L22" s="122"/>
      <c r="M22" s="122">
        <v>1.2E-2</v>
      </c>
      <c r="N22" s="542"/>
      <c r="O22" s="500"/>
    </row>
    <row r="23" spans="1:15" ht="42.75" customHeight="1" x14ac:dyDescent="0.2">
      <c r="A23" s="478" t="s">
        <v>94</v>
      </c>
      <c r="B23" s="524" t="s">
        <v>239</v>
      </c>
      <c r="C23" s="505" t="s">
        <v>42</v>
      </c>
      <c r="D23" s="505" t="s">
        <v>115</v>
      </c>
      <c r="E23" s="506">
        <v>2017</v>
      </c>
      <c r="F23" s="103"/>
      <c r="G23" s="104"/>
      <c r="H23" s="103"/>
      <c r="I23" s="103"/>
      <c r="J23" s="103"/>
      <c r="K23" s="103"/>
      <c r="L23" s="103"/>
      <c r="M23" s="103"/>
      <c r="N23" s="533">
        <v>13.6</v>
      </c>
      <c r="O23" s="498">
        <v>8</v>
      </c>
    </row>
    <row r="24" spans="1:15" ht="15" x14ac:dyDescent="0.2">
      <c r="A24" s="478"/>
      <c r="B24" s="524"/>
      <c r="C24" s="505"/>
      <c r="D24" s="505"/>
      <c r="E24" s="506"/>
      <c r="F24" s="103">
        <v>280</v>
      </c>
      <c r="G24" s="104">
        <v>2</v>
      </c>
      <c r="H24" s="103"/>
      <c r="I24" s="103"/>
      <c r="J24" s="103"/>
      <c r="K24" s="103"/>
      <c r="L24" s="103"/>
      <c r="M24" s="103"/>
      <c r="N24" s="541"/>
      <c r="O24" s="499"/>
    </row>
    <row r="25" spans="1:15" ht="28.5" customHeight="1" x14ac:dyDescent="0.2">
      <c r="A25" s="478"/>
      <c r="B25" s="524"/>
      <c r="C25" s="505"/>
      <c r="D25" s="505"/>
      <c r="E25" s="506"/>
      <c r="F25" s="122">
        <v>280</v>
      </c>
      <c r="G25" s="123">
        <v>5</v>
      </c>
      <c r="H25" s="122">
        <v>1.4E-3</v>
      </c>
      <c r="I25" s="122">
        <v>13.16</v>
      </c>
      <c r="J25" s="122"/>
      <c r="K25" s="122"/>
      <c r="L25" s="122"/>
      <c r="M25" s="122">
        <v>8.0000000000000002E-3</v>
      </c>
      <c r="N25" s="542"/>
      <c r="O25" s="500"/>
    </row>
    <row r="26" spans="1:15" ht="15.75" customHeight="1" x14ac:dyDescent="0.2">
      <c r="A26" s="491" t="s">
        <v>95</v>
      </c>
      <c r="B26" s="524" t="s">
        <v>240</v>
      </c>
      <c r="C26" s="507" t="s">
        <v>37</v>
      </c>
      <c r="D26" s="505" t="s">
        <v>115</v>
      </c>
      <c r="E26" s="529">
        <v>2018</v>
      </c>
      <c r="F26" s="27">
        <v>4050</v>
      </c>
      <c r="G26" s="28">
        <v>1</v>
      </c>
      <c r="H26" s="27"/>
      <c r="I26" s="27"/>
      <c r="J26" s="27"/>
      <c r="K26" s="27"/>
      <c r="L26" s="27"/>
      <c r="M26" s="27"/>
      <c r="N26" s="543">
        <v>11.52</v>
      </c>
      <c r="O26" s="501">
        <v>6</v>
      </c>
    </row>
    <row r="27" spans="1:15" ht="15" x14ac:dyDescent="0.2">
      <c r="A27" s="491"/>
      <c r="B27" s="524"/>
      <c r="C27" s="507"/>
      <c r="D27" s="505"/>
      <c r="E27" s="529"/>
      <c r="F27" s="27">
        <v>450</v>
      </c>
      <c r="G27" s="28">
        <v>2</v>
      </c>
      <c r="H27" s="27"/>
      <c r="I27" s="27"/>
      <c r="J27" s="27"/>
      <c r="K27" s="27"/>
      <c r="L27" s="27"/>
      <c r="M27" s="27"/>
      <c r="N27" s="544"/>
      <c r="O27" s="502"/>
    </row>
    <row r="28" spans="1:15" ht="53.25" customHeight="1" x14ac:dyDescent="0.2">
      <c r="A28" s="491"/>
      <c r="B28" s="524"/>
      <c r="C28" s="507"/>
      <c r="D28" s="505"/>
      <c r="E28" s="529"/>
      <c r="F28" s="31">
        <v>4500</v>
      </c>
      <c r="G28" s="32">
        <v>5</v>
      </c>
      <c r="H28" s="31">
        <v>1.1999999999999999E-3</v>
      </c>
      <c r="I28" s="31">
        <v>11.52</v>
      </c>
      <c r="J28" s="31"/>
      <c r="K28" s="31"/>
      <c r="L28" s="31"/>
      <c r="M28" s="31">
        <v>7.0000000000000001E-3</v>
      </c>
      <c r="N28" s="545"/>
      <c r="O28" s="503"/>
    </row>
    <row r="29" spans="1:15" ht="15" x14ac:dyDescent="0.2">
      <c r="A29" s="491" t="s">
        <v>96</v>
      </c>
      <c r="B29" s="524" t="s">
        <v>241</v>
      </c>
      <c r="C29" s="507" t="s">
        <v>38</v>
      </c>
      <c r="D29" s="505" t="s">
        <v>115</v>
      </c>
      <c r="E29" s="529">
        <v>2018</v>
      </c>
      <c r="F29" s="27">
        <v>1350</v>
      </c>
      <c r="G29" s="28">
        <v>1</v>
      </c>
      <c r="H29" s="27"/>
      <c r="I29" s="27"/>
      <c r="J29" s="27"/>
      <c r="K29" s="27"/>
      <c r="L29" s="27"/>
      <c r="M29" s="27"/>
      <c r="N29" s="543">
        <v>9.8000000000000007</v>
      </c>
      <c r="O29" s="501">
        <v>5</v>
      </c>
    </row>
    <row r="30" spans="1:15" ht="15" x14ac:dyDescent="0.2">
      <c r="A30" s="491"/>
      <c r="B30" s="524"/>
      <c r="C30" s="507"/>
      <c r="D30" s="505"/>
      <c r="E30" s="529"/>
      <c r="F30" s="27">
        <v>150</v>
      </c>
      <c r="G30" s="28">
        <v>2</v>
      </c>
      <c r="H30" s="27"/>
      <c r="I30" s="27"/>
      <c r="J30" s="27"/>
      <c r="K30" s="27"/>
      <c r="L30" s="27"/>
      <c r="M30" s="27"/>
      <c r="N30" s="544"/>
      <c r="O30" s="502"/>
    </row>
    <row r="31" spans="1:15" ht="47.25" customHeight="1" x14ac:dyDescent="0.2">
      <c r="A31" s="491"/>
      <c r="B31" s="524"/>
      <c r="C31" s="507"/>
      <c r="D31" s="505"/>
      <c r="E31" s="529"/>
      <c r="F31" s="31">
        <v>1500</v>
      </c>
      <c r="G31" s="32">
        <v>5</v>
      </c>
      <c r="H31" s="31">
        <v>1.1000000000000001E-3</v>
      </c>
      <c r="I31" s="31">
        <v>9.8699999999999992</v>
      </c>
      <c r="J31" s="31"/>
      <c r="K31" s="31"/>
      <c r="L31" s="31"/>
      <c r="M31" s="31">
        <v>6.0000000000000001E-3</v>
      </c>
      <c r="N31" s="545"/>
      <c r="O31" s="503"/>
    </row>
    <row r="32" spans="1:15" ht="15" x14ac:dyDescent="0.2">
      <c r="A32" s="491" t="s">
        <v>97</v>
      </c>
      <c r="B32" s="492" t="s">
        <v>242</v>
      </c>
      <c r="C32" s="505" t="s">
        <v>45</v>
      </c>
      <c r="D32" s="505" t="s">
        <v>115</v>
      </c>
      <c r="E32" s="506">
        <v>2016</v>
      </c>
      <c r="F32" s="103">
        <v>18000</v>
      </c>
      <c r="G32" s="104">
        <v>1</v>
      </c>
      <c r="H32" s="103"/>
      <c r="I32" s="103"/>
      <c r="J32" s="103"/>
      <c r="K32" s="103"/>
      <c r="L32" s="103"/>
      <c r="M32" s="103"/>
      <c r="N32" s="533">
        <v>27.62</v>
      </c>
      <c r="O32" s="498">
        <v>9</v>
      </c>
    </row>
    <row r="33" spans="1:15" ht="15" x14ac:dyDescent="0.2">
      <c r="A33" s="491"/>
      <c r="B33" s="492"/>
      <c r="C33" s="505"/>
      <c r="D33" s="505"/>
      <c r="E33" s="506"/>
      <c r="F33" s="103">
        <v>2000</v>
      </c>
      <c r="G33" s="104">
        <v>2</v>
      </c>
      <c r="H33" s="103"/>
      <c r="I33" s="103"/>
      <c r="J33" s="103"/>
      <c r="K33" s="103"/>
      <c r="L33" s="103"/>
      <c r="M33" s="103"/>
      <c r="N33" s="541"/>
      <c r="O33" s="499"/>
    </row>
    <row r="34" spans="1:15" ht="96.75" customHeight="1" x14ac:dyDescent="0.2">
      <c r="A34" s="491"/>
      <c r="B34" s="492"/>
      <c r="C34" s="505"/>
      <c r="D34" s="505"/>
      <c r="E34" s="506"/>
      <c r="F34" s="122">
        <v>20000</v>
      </c>
      <c r="G34" s="123">
        <v>5</v>
      </c>
      <c r="H34" s="122">
        <v>2E-3</v>
      </c>
      <c r="I34" s="122">
        <v>27.62</v>
      </c>
      <c r="J34" s="122"/>
      <c r="K34" s="122"/>
      <c r="L34" s="122">
        <v>1E-3</v>
      </c>
      <c r="M34" s="122">
        <v>1.2999999999999999E-2</v>
      </c>
      <c r="N34" s="542"/>
      <c r="O34" s="500"/>
    </row>
    <row r="35" spans="1:15" ht="15" x14ac:dyDescent="0.2">
      <c r="A35" s="491" t="s">
        <v>98</v>
      </c>
      <c r="B35" s="492" t="s">
        <v>243</v>
      </c>
      <c r="C35" s="507" t="s">
        <v>46</v>
      </c>
      <c r="D35" s="505" t="s">
        <v>115</v>
      </c>
      <c r="E35" s="529">
        <v>2016</v>
      </c>
      <c r="F35" s="27">
        <v>36000</v>
      </c>
      <c r="G35" s="29">
        <v>1</v>
      </c>
      <c r="H35" s="27"/>
      <c r="I35" s="27"/>
      <c r="J35" s="27"/>
      <c r="K35" s="27"/>
      <c r="L35" s="27"/>
      <c r="M35" s="27"/>
      <c r="N35" s="543">
        <v>29.61</v>
      </c>
      <c r="O35" s="501">
        <v>13</v>
      </c>
    </row>
    <row r="36" spans="1:15" ht="15" x14ac:dyDescent="0.2">
      <c r="A36" s="491"/>
      <c r="B36" s="508"/>
      <c r="C36" s="509"/>
      <c r="D36" s="505"/>
      <c r="E36" s="550"/>
      <c r="F36" s="27">
        <v>4000</v>
      </c>
      <c r="G36" s="29">
        <v>2</v>
      </c>
      <c r="H36" s="27"/>
      <c r="I36" s="27"/>
      <c r="J36" s="27"/>
      <c r="K36" s="27"/>
      <c r="L36" s="27"/>
      <c r="M36" s="27"/>
      <c r="N36" s="544"/>
      <c r="O36" s="502"/>
    </row>
    <row r="37" spans="1:15" ht="90.75" customHeight="1" x14ac:dyDescent="0.2">
      <c r="A37" s="491"/>
      <c r="B37" s="508"/>
      <c r="C37" s="509"/>
      <c r="D37" s="505"/>
      <c r="E37" s="550"/>
      <c r="F37" s="31">
        <v>40000</v>
      </c>
      <c r="G37" s="33">
        <v>5</v>
      </c>
      <c r="H37" s="31">
        <v>2E-3</v>
      </c>
      <c r="I37" s="31">
        <v>29.61</v>
      </c>
      <c r="J37" s="31"/>
      <c r="K37" s="31"/>
      <c r="L37" s="31">
        <v>1E-3</v>
      </c>
      <c r="M37" s="31">
        <v>1.4E-2</v>
      </c>
      <c r="N37" s="545"/>
      <c r="O37" s="503"/>
    </row>
    <row r="38" spans="1:15" ht="20.25" customHeight="1" x14ac:dyDescent="0.2">
      <c r="A38" s="491" t="s">
        <v>99</v>
      </c>
      <c r="B38" s="492" t="s">
        <v>244</v>
      </c>
      <c r="C38" s="507" t="s">
        <v>50</v>
      </c>
      <c r="D38" s="505" t="s">
        <v>115</v>
      </c>
      <c r="E38" s="506">
        <v>2016</v>
      </c>
      <c r="F38" s="103">
        <v>27000</v>
      </c>
      <c r="G38" s="104">
        <v>1</v>
      </c>
      <c r="H38" s="103"/>
      <c r="I38" s="103"/>
      <c r="J38" s="103"/>
      <c r="K38" s="103"/>
      <c r="L38" s="103"/>
      <c r="M38" s="103"/>
      <c r="N38" s="533">
        <v>24.83</v>
      </c>
      <c r="O38" s="498">
        <v>13</v>
      </c>
    </row>
    <row r="39" spans="1:15" ht="54" customHeight="1" x14ac:dyDescent="0.2">
      <c r="A39" s="491"/>
      <c r="B39" s="492"/>
      <c r="C39" s="507"/>
      <c r="D39" s="505"/>
      <c r="E39" s="506"/>
      <c r="F39" s="103">
        <v>3000</v>
      </c>
      <c r="G39" s="104">
        <v>2</v>
      </c>
      <c r="H39" s="103"/>
      <c r="I39" s="103"/>
      <c r="J39" s="103"/>
      <c r="K39" s="103"/>
      <c r="L39" s="103"/>
      <c r="M39" s="103"/>
      <c r="N39" s="541"/>
      <c r="O39" s="499"/>
    </row>
    <row r="40" spans="1:15" ht="45" customHeight="1" x14ac:dyDescent="0.2">
      <c r="A40" s="491"/>
      <c r="B40" s="492"/>
      <c r="C40" s="507"/>
      <c r="D40" s="505"/>
      <c r="E40" s="506"/>
      <c r="F40" s="122">
        <v>30000</v>
      </c>
      <c r="G40" s="123">
        <v>5</v>
      </c>
      <c r="H40" s="122">
        <v>2.3999999999999998E-3</v>
      </c>
      <c r="I40" s="122">
        <v>24.83</v>
      </c>
      <c r="J40" s="122"/>
      <c r="K40" s="122"/>
      <c r="L40" s="122">
        <v>1E-3</v>
      </c>
      <c r="M40" s="122">
        <v>1.4E-2</v>
      </c>
      <c r="N40" s="542"/>
      <c r="O40" s="500"/>
    </row>
    <row r="41" spans="1:15" ht="15" x14ac:dyDescent="0.2">
      <c r="A41" s="491" t="s">
        <v>100</v>
      </c>
      <c r="B41" s="492" t="s">
        <v>245</v>
      </c>
      <c r="C41" s="507" t="s">
        <v>51</v>
      </c>
      <c r="D41" s="505" t="s">
        <v>115</v>
      </c>
      <c r="E41" s="506">
        <v>2016</v>
      </c>
      <c r="F41" s="103">
        <v>18000</v>
      </c>
      <c r="G41" s="104">
        <v>1</v>
      </c>
      <c r="H41" s="103"/>
      <c r="I41" s="103"/>
      <c r="J41" s="103"/>
      <c r="K41" s="103"/>
      <c r="L41" s="103"/>
      <c r="M41" s="103"/>
      <c r="N41" s="533">
        <v>17.899999999999999</v>
      </c>
      <c r="O41" s="498">
        <v>10</v>
      </c>
    </row>
    <row r="42" spans="1:15" ht="15" x14ac:dyDescent="0.2">
      <c r="A42" s="491"/>
      <c r="B42" s="492"/>
      <c r="C42" s="507"/>
      <c r="D42" s="505"/>
      <c r="E42" s="506"/>
      <c r="F42" s="103">
        <v>2000</v>
      </c>
      <c r="G42" s="104">
        <v>2</v>
      </c>
      <c r="H42" s="103"/>
      <c r="I42" s="103"/>
      <c r="J42" s="103"/>
      <c r="K42" s="103"/>
      <c r="L42" s="103"/>
      <c r="M42" s="103"/>
      <c r="N42" s="541"/>
      <c r="O42" s="499"/>
    </row>
    <row r="43" spans="1:15" ht="85.5" customHeight="1" x14ac:dyDescent="0.2">
      <c r="A43" s="491"/>
      <c r="B43" s="492"/>
      <c r="C43" s="507"/>
      <c r="D43" s="505"/>
      <c r="E43" s="506"/>
      <c r="F43" s="122">
        <v>20000</v>
      </c>
      <c r="G43" s="123">
        <v>5</v>
      </c>
      <c r="H43" s="122">
        <v>1.8E-3</v>
      </c>
      <c r="I43" s="122">
        <v>17.09</v>
      </c>
      <c r="J43" s="122">
        <v>1.5E-3</v>
      </c>
      <c r="K43" s="122"/>
      <c r="L43" s="122"/>
      <c r="M43" s="122"/>
      <c r="N43" s="542"/>
      <c r="O43" s="500"/>
    </row>
    <row r="44" spans="1:15" ht="15" customHeight="1" x14ac:dyDescent="0.2">
      <c r="A44" s="491" t="s">
        <v>145</v>
      </c>
      <c r="B44" s="513" t="s">
        <v>246</v>
      </c>
      <c r="C44" s="507" t="s">
        <v>47</v>
      </c>
      <c r="D44" s="505" t="s">
        <v>115</v>
      </c>
      <c r="E44" s="529">
        <v>2017</v>
      </c>
      <c r="F44" s="494">
        <v>24400</v>
      </c>
      <c r="G44" s="496">
        <v>1</v>
      </c>
      <c r="H44" s="494"/>
      <c r="I44" s="494"/>
      <c r="J44" s="494"/>
      <c r="K44" s="494"/>
      <c r="L44" s="494"/>
      <c r="M44" s="494"/>
      <c r="N44" s="543">
        <v>33.58</v>
      </c>
      <c r="O44" s="501">
        <v>12</v>
      </c>
    </row>
    <row r="45" spans="1:15" ht="15" customHeight="1" x14ac:dyDescent="0.2">
      <c r="A45" s="491"/>
      <c r="B45" s="513"/>
      <c r="C45" s="507"/>
      <c r="D45" s="505"/>
      <c r="E45" s="529"/>
      <c r="F45" s="495"/>
      <c r="G45" s="497"/>
      <c r="H45" s="495"/>
      <c r="I45" s="495"/>
      <c r="J45" s="495"/>
      <c r="K45" s="495"/>
      <c r="L45" s="495"/>
      <c r="M45" s="495"/>
      <c r="N45" s="544"/>
      <c r="O45" s="502"/>
    </row>
    <row r="46" spans="1:15" ht="126" customHeight="1" x14ac:dyDescent="0.2">
      <c r="A46" s="491"/>
      <c r="B46" s="513"/>
      <c r="C46" s="507"/>
      <c r="D46" s="505"/>
      <c r="E46" s="529"/>
      <c r="F46" s="31">
        <v>24400</v>
      </c>
      <c r="G46" s="33">
        <v>5</v>
      </c>
      <c r="H46" s="31">
        <v>3.0000000000000001E-3</v>
      </c>
      <c r="I46" s="31">
        <v>33.58</v>
      </c>
      <c r="J46" s="31"/>
      <c r="K46" s="31"/>
      <c r="L46" s="31">
        <v>1E-3</v>
      </c>
      <c r="M46" s="31">
        <v>1.6E-2</v>
      </c>
      <c r="N46" s="545"/>
      <c r="O46" s="503"/>
    </row>
    <row r="47" spans="1:15" ht="12.75" customHeight="1" x14ac:dyDescent="0.2">
      <c r="A47" s="478" t="s">
        <v>146</v>
      </c>
      <c r="B47" s="492" t="s">
        <v>247</v>
      </c>
      <c r="C47" s="507" t="s">
        <v>48</v>
      </c>
      <c r="D47" s="507" t="s">
        <v>115</v>
      </c>
      <c r="E47" s="506">
        <v>2017</v>
      </c>
      <c r="F47" s="534">
        <v>24900</v>
      </c>
      <c r="G47" s="538">
        <v>1</v>
      </c>
      <c r="H47" s="534"/>
      <c r="I47" s="534"/>
      <c r="J47" s="534"/>
      <c r="K47" s="534"/>
      <c r="L47" s="534"/>
      <c r="M47" s="534"/>
      <c r="N47" s="533">
        <v>29.62</v>
      </c>
      <c r="O47" s="498">
        <v>8</v>
      </c>
    </row>
    <row r="48" spans="1:15" ht="12.75" customHeight="1" x14ac:dyDescent="0.2">
      <c r="A48" s="478"/>
      <c r="B48" s="492"/>
      <c r="C48" s="507"/>
      <c r="D48" s="507"/>
      <c r="E48" s="506"/>
      <c r="F48" s="535"/>
      <c r="G48" s="549"/>
      <c r="H48" s="535"/>
      <c r="I48" s="535"/>
      <c r="J48" s="535"/>
      <c r="K48" s="535"/>
      <c r="L48" s="535"/>
      <c r="M48" s="535"/>
      <c r="N48" s="541"/>
      <c r="O48" s="499"/>
    </row>
    <row r="49" spans="1:15" ht="36.75" customHeight="1" x14ac:dyDescent="0.2">
      <c r="A49" s="478"/>
      <c r="B49" s="492"/>
      <c r="C49" s="507"/>
      <c r="D49" s="507"/>
      <c r="E49" s="506"/>
      <c r="F49" s="536"/>
      <c r="G49" s="539"/>
      <c r="H49" s="536"/>
      <c r="I49" s="536"/>
      <c r="J49" s="536"/>
      <c r="K49" s="536"/>
      <c r="L49" s="536"/>
      <c r="M49" s="536"/>
      <c r="N49" s="541"/>
      <c r="O49" s="499"/>
    </row>
    <row r="50" spans="1:15" ht="42.75" customHeight="1" x14ac:dyDescent="0.2">
      <c r="A50" s="478"/>
      <c r="B50" s="492"/>
      <c r="C50" s="507"/>
      <c r="D50" s="507"/>
      <c r="E50" s="506"/>
      <c r="F50" s="122">
        <v>24900</v>
      </c>
      <c r="G50" s="123">
        <v>5</v>
      </c>
      <c r="H50" s="122">
        <v>2E-3</v>
      </c>
      <c r="I50" s="122">
        <v>29.62</v>
      </c>
      <c r="J50" s="122"/>
      <c r="K50" s="122"/>
      <c r="L50" s="122">
        <v>1E-3</v>
      </c>
      <c r="M50" s="122">
        <v>1.4E-2</v>
      </c>
      <c r="N50" s="542"/>
      <c r="O50" s="500"/>
    </row>
    <row r="51" spans="1:15" ht="30" customHeight="1" x14ac:dyDescent="0.2">
      <c r="A51" s="491" t="s">
        <v>147</v>
      </c>
      <c r="B51" s="492" t="s">
        <v>248</v>
      </c>
      <c r="C51" s="507" t="s">
        <v>49</v>
      </c>
      <c r="D51" s="507" t="s">
        <v>115</v>
      </c>
      <c r="E51" s="506">
        <v>2017</v>
      </c>
      <c r="F51" s="103">
        <v>31500</v>
      </c>
      <c r="G51" s="104">
        <v>1</v>
      </c>
      <c r="H51" s="103"/>
      <c r="I51" s="103"/>
      <c r="J51" s="103"/>
      <c r="K51" s="103"/>
      <c r="L51" s="103"/>
      <c r="M51" s="103"/>
      <c r="N51" s="533">
        <v>26.47</v>
      </c>
      <c r="O51" s="498">
        <v>12</v>
      </c>
    </row>
    <row r="52" spans="1:15" ht="12.75" customHeight="1" x14ac:dyDescent="0.2">
      <c r="A52" s="491"/>
      <c r="B52" s="492"/>
      <c r="C52" s="507"/>
      <c r="D52" s="507"/>
      <c r="E52" s="506"/>
      <c r="F52" s="103">
        <v>3500</v>
      </c>
      <c r="G52" s="104">
        <v>2</v>
      </c>
      <c r="H52" s="103"/>
      <c r="I52" s="103"/>
      <c r="J52" s="103"/>
      <c r="K52" s="103"/>
      <c r="L52" s="103"/>
      <c r="M52" s="103"/>
      <c r="N52" s="541"/>
      <c r="O52" s="499"/>
    </row>
    <row r="53" spans="1:15" ht="66" customHeight="1" x14ac:dyDescent="0.2">
      <c r="A53" s="491"/>
      <c r="B53" s="492"/>
      <c r="C53" s="507"/>
      <c r="D53" s="507"/>
      <c r="E53" s="506"/>
      <c r="F53" s="122">
        <v>35000</v>
      </c>
      <c r="G53" s="123">
        <v>5</v>
      </c>
      <c r="H53" s="122">
        <v>2.5999999999999999E-3</v>
      </c>
      <c r="I53" s="122">
        <v>26.47</v>
      </c>
      <c r="J53" s="122"/>
      <c r="K53" s="122"/>
      <c r="L53" s="122">
        <v>1E-3</v>
      </c>
      <c r="M53" s="122">
        <v>1.4999999999999999E-2</v>
      </c>
      <c r="N53" s="542"/>
      <c r="O53" s="500"/>
    </row>
    <row r="54" spans="1:15" ht="15" customHeight="1" x14ac:dyDescent="0.2">
      <c r="A54" s="491" t="s">
        <v>148</v>
      </c>
      <c r="B54" s="492" t="s">
        <v>249</v>
      </c>
      <c r="C54" s="507" t="s">
        <v>52</v>
      </c>
      <c r="D54" s="507" t="s">
        <v>115</v>
      </c>
      <c r="E54" s="506">
        <v>2018</v>
      </c>
      <c r="F54" s="534">
        <v>50000</v>
      </c>
      <c r="G54" s="538">
        <v>1</v>
      </c>
      <c r="H54" s="534"/>
      <c r="I54" s="534"/>
      <c r="J54" s="534"/>
      <c r="K54" s="534"/>
      <c r="L54" s="534"/>
      <c r="M54" s="534"/>
      <c r="N54" s="533">
        <v>27.965</v>
      </c>
      <c r="O54" s="498">
        <v>9</v>
      </c>
    </row>
    <row r="55" spans="1:15" ht="32.25" customHeight="1" x14ac:dyDescent="0.2">
      <c r="A55" s="491"/>
      <c r="B55" s="492"/>
      <c r="C55" s="507"/>
      <c r="D55" s="507"/>
      <c r="E55" s="506"/>
      <c r="F55" s="536"/>
      <c r="G55" s="539"/>
      <c r="H55" s="536"/>
      <c r="I55" s="536"/>
      <c r="J55" s="536"/>
      <c r="K55" s="536"/>
      <c r="L55" s="536"/>
      <c r="M55" s="536"/>
      <c r="N55" s="541"/>
      <c r="O55" s="499"/>
    </row>
    <row r="56" spans="1:15" ht="75.75" customHeight="1" x14ac:dyDescent="0.2">
      <c r="A56" s="491"/>
      <c r="B56" s="492"/>
      <c r="C56" s="507"/>
      <c r="D56" s="507"/>
      <c r="E56" s="506"/>
      <c r="F56" s="122">
        <v>50000</v>
      </c>
      <c r="G56" s="123">
        <v>5</v>
      </c>
      <c r="H56" s="122">
        <v>3.0000000000000001E-3</v>
      </c>
      <c r="I56" s="122">
        <v>27.965</v>
      </c>
      <c r="J56" s="122"/>
      <c r="K56" s="122"/>
      <c r="L56" s="122"/>
      <c r="M56" s="122">
        <v>1.7000000000000001E-2</v>
      </c>
      <c r="N56" s="542"/>
      <c r="O56" s="500"/>
    </row>
    <row r="57" spans="1:15" ht="15.75" customHeight="1" x14ac:dyDescent="0.2">
      <c r="A57" s="491" t="s">
        <v>149</v>
      </c>
      <c r="B57" s="492" t="s">
        <v>53</v>
      </c>
      <c r="C57" s="507" t="s">
        <v>54</v>
      </c>
      <c r="D57" s="507" t="s">
        <v>115</v>
      </c>
      <c r="E57" s="506">
        <v>2018</v>
      </c>
      <c r="F57" s="103">
        <v>2700</v>
      </c>
      <c r="G57" s="104">
        <v>1</v>
      </c>
      <c r="H57" s="103"/>
      <c r="I57" s="103"/>
      <c r="J57" s="103"/>
      <c r="K57" s="103"/>
      <c r="L57" s="103"/>
      <c r="M57" s="103"/>
      <c r="N57" s="533">
        <v>27.965</v>
      </c>
      <c r="O57" s="498">
        <v>9</v>
      </c>
    </row>
    <row r="58" spans="1:15" ht="30.75" customHeight="1" x14ac:dyDescent="0.2">
      <c r="A58" s="491"/>
      <c r="B58" s="492"/>
      <c r="C58" s="507"/>
      <c r="D58" s="507"/>
      <c r="E58" s="506"/>
      <c r="F58" s="103">
        <v>300</v>
      </c>
      <c r="G58" s="104">
        <v>2</v>
      </c>
      <c r="H58" s="103"/>
      <c r="I58" s="103"/>
      <c r="J58" s="103"/>
      <c r="K58" s="103"/>
      <c r="L58" s="103"/>
      <c r="M58" s="103"/>
      <c r="N58" s="541"/>
      <c r="O58" s="499"/>
    </row>
    <row r="59" spans="1:15" ht="15.75" customHeight="1" x14ac:dyDescent="0.2">
      <c r="A59" s="491"/>
      <c r="B59" s="492"/>
      <c r="C59" s="507"/>
      <c r="D59" s="507"/>
      <c r="E59" s="506"/>
      <c r="F59" s="532">
        <v>3000</v>
      </c>
      <c r="G59" s="540">
        <v>5</v>
      </c>
      <c r="H59" s="532">
        <v>2E-3</v>
      </c>
      <c r="I59" s="532">
        <v>21.54</v>
      </c>
      <c r="J59" s="532"/>
      <c r="K59" s="532"/>
      <c r="L59" s="532">
        <v>1E-3</v>
      </c>
      <c r="M59" s="532">
        <v>1.2E-2</v>
      </c>
      <c r="N59" s="541"/>
      <c r="O59" s="499"/>
    </row>
    <row r="60" spans="1:15" ht="60.75" customHeight="1" x14ac:dyDescent="0.2">
      <c r="A60" s="491"/>
      <c r="B60" s="492"/>
      <c r="C60" s="507"/>
      <c r="D60" s="507"/>
      <c r="E60" s="537"/>
      <c r="F60" s="533"/>
      <c r="G60" s="498"/>
      <c r="H60" s="532"/>
      <c r="I60" s="532"/>
      <c r="J60" s="532"/>
      <c r="K60" s="532"/>
      <c r="L60" s="532"/>
      <c r="M60" s="532"/>
      <c r="N60" s="542"/>
      <c r="O60" s="500"/>
    </row>
    <row r="61" spans="1:15" ht="15.75" customHeight="1" x14ac:dyDescent="0.2">
      <c r="A61" s="510"/>
      <c r="B61" s="517" t="s">
        <v>200</v>
      </c>
      <c r="C61" s="515"/>
      <c r="D61" s="515"/>
      <c r="E61" s="518" t="s">
        <v>128</v>
      </c>
      <c r="F61" s="185">
        <v>298972.63400000002</v>
      </c>
      <c r="G61" s="208">
        <v>5</v>
      </c>
      <c r="H61" s="519">
        <v>3.2300000000000002E-2</v>
      </c>
      <c r="I61" s="520">
        <v>352.96499999999997</v>
      </c>
      <c r="J61" s="520">
        <v>2E-3</v>
      </c>
      <c r="K61" s="520"/>
      <c r="L61" s="520">
        <v>7.0000000000000001E-3</v>
      </c>
      <c r="M61" s="520">
        <v>0.182</v>
      </c>
      <c r="N61" s="559">
        <v>352.96499999999997</v>
      </c>
      <c r="O61" s="562">
        <v>14</v>
      </c>
    </row>
    <row r="62" spans="1:15" ht="12.75" customHeight="1" x14ac:dyDescent="0.2">
      <c r="A62" s="511"/>
      <c r="B62" s="517"/>
      <c r="C62" s="516"/>
      <c r="D62" s="516"/>
      <c r="E62" s="518"/>
      <c r="F62" s="186">
        <v>278753.37300000002</v>
      </c>
      <c r="G62" s="209">
        <v>1</v>
      </c>
      <c r="H62" s="519"/>
      <c r="I62" s="520"/>
      <c r="J62" s="520"/>
      <c r="K62" s="520"/>
      <c r="L62" s="520"/>
      <c r="M62" s="520"/>
      <c r="N62" s="560"/>
      <c r="O62" s="563"/>
    </row>
    <row r="63" spans="1:15" ht="12.75" customHeight="1" x14ac:dyDescent="0.2">
      <c r="A63" s="512"/>
      <c r="B63" s="517"/>
      <c r="C63" s="516"/>
      <c r="D63" s="516"/>
      <c r="E63" s="518"/>
      <c r="F63" s="187">
        <v>20219.260999999999</v>
      </c>
      <c r="G63" s="210">
        <v>2</v>
      </c>
      <c r="H63" s="519"/>
      <c r="I63" s="520"/>
      <c r="J63" s="520"/>
      <c r="K63" s="520"/>
      <c r="L63" s="520"/>
      <c r="M63" s="520"/>
      <c r="N63" s="561"/>
      <c r="O63" s="564"/>
    </row>
    <row r="64" spans="1:15" ht="39" customHeight="1" x14ac:dyDescent="0.2">
      <c r="A64" s="478" t="s">
        <v>150</v>
      </c>
      <c r="B64" s="492" t="s">
        <v>266</v>
      </c>
      <c r="C64" s="507" t="s">
        <v>127</v>
      </c>
      <c r="D64" s="507" t="s">
        <v>112</v>
      </c>
      <c r="E64" s="207">
        <v>2016</v>
      </c>
      <c r="F64" s="142" t="s">
        <v>265</v>
      </c>
      <c r="G64" s="207" t="s">
        <v>116</v>
      </c>
      <c r="H64" s="102">
        <v>3.5999999999999999E-3</v>
      </c>
      <c r="I64" s="102">
        <v>33.83</v>
      </c>
      <c r="J64" s="102"/>
      <c r="K64" s="102"/>
      <c r="L64" s="102">
        <v>5.0000000000000001E-4</v>
      </c>
      <c r="M64" s="102">
        <v>0.02</v>
      </c>
      <c r="N64" s="173">
        <v>33.840000000000003</v>
      </c>
      <c r="O64" s="145">
        <v>15</v>
      </c>
    </row>
    <row r="65" spans="1:15" ht="15" x14ac:dyDescent="0.25">
      <c r="A65" s="478"/>
      <c r="B65" s="492"/>
      <c r="C65" s="507"/>
      <c r="D65" s="507"/>
      <c r="E65" s="10">
        <v>2017</v>
      </c>
      <c r="F65" s="10"/>
      <c r="G65" s="10">
        <v>2</v>
      </c>
      <c r="H65" s="10">
        <v>3.7239999999999999E-3</v>
      </c>
      <c r="I65" s="10">
        <v>32.64</v>
      </c>
      <c r="J65" s="10"/>
      <c r="K65" s="10"/>
      <c r="L65" s="10">
        <v>8.7500000000000002E-4</v>
      </c>
      <c r="M65" s="10">
        <v>0.02</v>
      </c>
      <c r="N65" s="174">
        <v>32.64</v>
      </c>
      <c r="O65" s="10"/>
    </row>
    <row r="66" spans="1:15" ht="15" x14ac:dyDescent="0.25">
      <c r="A66" s="478"/>
      <c r="B66" s="492"/>
      <c r="C66" s="507"/>
      <c r="D66" s="507"/>
      <c r="E66" s="10">
        <v>2018</v>
      </c>
      <c r="F66" s="10"/>
      <c r="G66" s="10">
        <v>2</v>
      </c>
      <c r="H66" s="10">
        <v>3.7239999999999999E-3</v>
      </c>
      <c r="I66" s="10">
        <v>32.64</v>
      </c>
      <c r="J66" s="10"/>
      <c r="K66" s="10"/>
      <c r="L66" s="10">
        <v>8.7500000000000002E-4</v>
      </c>
      <c r="M66" s="10">
        <v>0.02</v>
      </c>
      <c r="N66" s="174">
        <v>32.64</v>
      </c>
      <c r="O66" s="10"/>
    </row>
    <row r="67" spans="1:15" ht="15" x14ac:dyDescent="0.25">
      <c r="A67" s="478"/>
      <c r="B67" s="492"/>
      <c r="C67" s="507"/>
      <c r="D67" s="507"/>
      <c r="E67" s="10">
        <v>2019</v>
      </c>
      <c r="F67" s="10"/>
      <c r="G67" s="10">
        <v>2</v>
      </c>
      <c r="H67" s="10">
        <v>3.7239999999999999E-3</v>
      </c>
      <c r="I67" s="10">
        <v>32.64</v>
      </c>
      <c r="J67" s="10"/>
      <c r="K67" s="10"/>
      <c r="L67" s="10">
        <v>8.7500000000000002E-4</v>
      </c>
      <c r="M67" s="10">
        <v>0.02</v>
      </c>
      <c r="N67" s="174">
        <v>32.64</v>
      </c>
      <c r="O67" s="10"/>
    </row>
    <row r="68" spans="1:15" ht="15" x14ac:dyDescent="0.25">
      <c r="A68" s="478"/>
      <c r="B68" s="492"/>
      <c r="C68" s="507"/>
      <c r="D68" s="507"/>
      <c r="E68" s="10">
        <v>2020</v>
      </c>
      <c r="F68" s="10"/>
      <c r="G68" s="10">
        <v>2</v>
      </c>
      <c r="H68" s="10">
        <v>1.8495999999999999E-2</v>
      </c>
      <c r="I68" s="10">
        <v>32.64</v>
      </c>
      <c r="J68" s="10"/>
      <c r="K68" s="10"/>
      <c r="L68" s="10">
        <v>4.0000000000000001E-3</v>
      </c>
      <c r="M68" s="10">
        <v>0.1</v>
      </c>
      <c r="N68" s="174">
        <v>32.64</v>
      </c>
      <c r="O68" s="10"/>
    </row>
    <row r="69" spans="1:15" ht="29.25" x14ac:dyDescent="0.25">
      <c r="A69" s="233"/>
      <c r="B69" s="234"/>
      <c r="C69" s="125"/>
      <c r="D69" s="125"/>
      <c r="E69" s="126" t="s">
        <v>128</v>
      </c>
      <c r="F69" s="126" t="s">
        <v>267</v>
      </c>
      <c r="G69" s="81" t="s">
        <v>116</v>
      </c>
      <c r="H69" s="81">
        <f>H68+H67+H66+H65+H64</f>
        <v>3.3267999999999992E-2</v>
      </c>
      <c r="I69" s="81">
        <f>I68+I67+I66+I65+I64</f>
        <v>164.39</v>
      </c>
      <c r="J69" s="81"/>
      <c r="K69" s="81"/>
      <c r="L69" s="81">
        <f>L68+L67+L66+L65+L64</f>
        <v>7.1249999999999994E-3</v>
      </c>
      <c r="M69" s="81">
        <f>M68+M67+M66+M65+M64</f>
        <v>0.18</v>
      </c>
      <c r="N69" s="175">
        <f>N68+N67+N66+N65+N64</f>
        <v>164.4</v>
      </c>
      <c r="O69" s="81">
        <v>15</v>
      </c>
    </row>
    <row r="70" spans="1:15" ht="15" customHeight="1" x14ac:dyDescent="0.2">
      <c r="A70" s="478" t="s">
        <v>151</v>
      </c>
      <c r="B70" s="524" t="s">
        <v>117</v>
      </c>
      <c r="C70" s="507" t="s">
        <v>126</v>
      </c>
      <c r="D70" s="507" t="s">
        <v>120</v>
      </c>
      <c r="E70" s="507">
        <v>2016</v>
      </c>
      <c r="F70" s="528" t="s">
        <v>250</v>
      </c>
      <c r="G70" s="507" t="s">
        <v>121</v>
      </c>
      <c r="H70" s="526">
        <v>2.5305</v>
      </c>
      <c r="I70" s="525">
        <v>23</v>
      </c>
      <c r="J70" s="523"/>
      <c r="K70" s="523"/>
      <c r="L70" s="530">
        <v>2.8170000000000002E-4</v>
      </c>
      <c r="M70" s="531">
        <v>1.418E-2</v>
      </c>
      <c r="N70" s="551">
        <v>23</v>
      </c>
      <c r="O70" s="553"/>
    </row>
    <row r="71" spans="1:15" ht="60.75" customHeight="1" x14ac:dyDescent="0.2">
      <c r="A71" s="478"/>
      <c r="B71" s="524"/>
      <c r="C71" s="507"/>
      <c r="D71" s="507"/>
      <c r="E71" s="507"/>
      <c r="F71" s="528"/>
      <c r="G71" s="507"/>
      <c r="H71" s="526"/>
      <c r="I71" s="525"/>
      <c r="J71" s="523"/>
      <c r="K71" s="523"/>
      <c r="L71" s="530"/>
      <c r="M71" s="531"/>
      <c r="N71" s="552"/>
      <c r="O71" s="554"/>
    </row>
    <row r="72" spans="1:15" ht="60.75" customHeight="1" x14ac:dyDescent="0.2">
      <c r="A72" s="121" t="s">
        <v>152</v>
      </c>
      <c r="B72" s="101" t="s">
        <v>118</v>
      </c>
      <c r="C72" s="102" t="s">
        <v>119</v>
      </c>
      <c r="D72" s="102" t="s">
        <v>120</v>
      </c>
      <c r="E72" s="102">
        <v>2016</v>
      </c>
      <c r="F72" s="127" t="s">
        <v>129</v>
      </c>
      <c r="G72" s="102" t="s">
        <v>123</v>
      </c>
      <c r="H72" s="184">
        <v>0.30769999999999997</v>
      </c>
      <c r="I72" s="128">
        <v>2.69</v>
      </c>
      <c r="J72" s="129"/>
      <c r="K72" s="129"/>
      <c r="L72" s="130">
        <v>1E-4</v>
      </c>
      <c r="M72" s="202">
        <v>1.6000000000000001E-3</v>
      </c>
      <c r="N72" s="204">
        <v>2.69</v>
      </c>
      <c r="O72" s="147"/>
    </row>
    <row r="73" spans="1:15" ht="25.5" customHeight="1" x14ac:dyDescent="0.2">
      <c r="A73" s="478" t="s">
        <v>153</v>
      </c>
      <c r="B73" s="524" t="s">
        <v>117</v>
      </c>
      <c r="C73" s="527" t="s">
        <v>125</v>
      </c>
      <c r="D73" s="527" t="s">
        <v>120</v>
      </c>
      <c r="E73" s="507">
        <v>2017</v>
      </c>
      <c r="F73" s="528" t="s">
        <v>251</v>
      </c>
      <c r="G73" s="507" t="s">
        <v>122</v>
      </c>
      <c r="H73" s="526">
        <v>1.2989999999999999</v>
      </c>
      <c r="I73" s="525">
        <v>11.8</v>
      </c>
      <c r="J73" s="523"/>
      <c r="K73" s="523"/>
      <c r="L73" s="522">
        <v>1.2300000000000001E-4</v>
      </c>
      <c r="M73" s="521">
        <v>7.3200000000000001E-3</v>
      </c>
      <c r="N73" s="555">
        <v>11.8</v>
      </c>
      <c r="O73" s="557"/>
    </row>
    <row r="74" spans="1:15" ht="54" customHeight="1" x14ac:dyDescent="0.2">
      <c r="A74" s="478"/>
      <c r="B74" s="524"/>
      <c r="C74" s="527"/>
      <c r="D74" s="527"/>
      <c r="E74" s="507"/>
      <c r="F74" s="528"/>
      <c r="G74" s="507"/>
      <c r="H74" s="526"/>
      <c r="I74" s="525"/>
      <c r="J74" s="523"/>
      <c r="K74" s="523"/>
      <c r="L74" s="522"/>
      <c r="M74" s="521"/>
      <c r="N74" s="556"/>
      <c r="O74" s="558"/>
    </row>
    <row r="75" spans="1:15" ht="12.75" customHeight="1" x14ac:dyDescent="0.2">
      <c r="A75" s="478" t="s">
        <v>154</v>
      </c>
      <c r="B75" s="492" t="s">
        <v>118</v>
      </c>
      <c r="C75" s="507" t="s">
        <v>119</v>
      </c>
      <c r="D75" s="527" t="s">
        <v>120</v>
      </c>
      <c r="E75" s="507">
        <v>2017</v>
      </c>
      <c r="F75" s="528" t="s">
        <v>130</v>
      </c>
      <c r="G75" s="507" t="s">
        <v>124</v>
      </c>
      <c r="H75" s="526">
        <v>1.4238</v>
      </c>
      <c r="I75" s="525">
        <v>12.88</v>
      </c>
      <c r="J75" s="523"/>
      <c r="K75" s="523"/>
      <c r="L75" s="526">
        <v>2.0000000000000001E-4</v>
      </c>
      <c r="M75" s="521">
        <v>7.9000000000000008E-3</v>
      </c>
      <c r="N75" s="555">
        <v>12.88</v>
      </c>
      <c r="O75" s="557"/>
    </row>
    <row r="76" spans="1:15" ht="57" customHeight="1" x14ac:dyDescent="0.2">
      <c r="A76" s="478"/>
      <c r="B76" s="492"/>
      <c r="C76" s="507"/>
      <c r="D76" s="527"/>
      <c r="E76" s="507"/>
      <c r="F76" s="528"/>
      <c r="G76" s="507"/>
      <c r="H76" s="526"/>
      <c r="I76" s="525"/>
      <c r="J76" s="523"/>
      <c r="K76" s="523"/>
      <c r="L76" s="526"/>
      <c r="M76" s="521"/>
      <c r="N76" s="556"/>
      <c r="O76" s="558"/>
    </row>
    <row r="77" spans="1:15" ht="42.75" x14ac:dyDescent="0.25">
      <c r="A77" s="80"/>
      <c r="B77" s="199" t="s">
        <v>200</v>
      </c>
      <c r="C77" s="198"/>
      <c r="D77" s="131"/>
      <c r="E77" s="14" t="s">
        <v>186</v>
      </c>
      <c r="F77" s="19" t="s">
        <v>252</v>
      </c>
      <c r="G77" s="11" t="s">
        <v>253</v>
      </c>
      <c r="H77" s="201">
        <f>H75+H73+H72+H70</f>
        <v>5.5609999999999999</v>
      </c>
      <c r="I77" s="132">
        <f>I75+I73+I72+I70</f>
        <v>50.370000000000005</v>
      </c>
      <c r="J77" s="124"/>
      <c r="K77" s="133"/>
      <c r="L77" s="200">
        <f>L75+L73+L72+L70</f>
        <v>7.0470000000000005E-4</v>
      </c>
      <c r="M77" s="203">
        <f>M75+M73+M72+M70</f>
        <v>3.1E-2</v>
      </c>
      <c r="N77" s="172">
        <f>N75+N73+N72+N70</f>
        <v>50.370000000000005</v>
      </c>
      <c r="O77" s="30">
        <v>10</v>
      </c>
    </row>
    <row r="78" spans="1:15" ht="52.5" customHeight="1" x14ac:dyDescent="0.2">
      <c r="A78" s="121" t="s">
        <v>155</v>
      </c>
      <c r="B78" s="102" t="s">
        <v>136</v>
      </c>
      <c r="C78" s="102" t="s">
        <v>137</v>
      </c>
      <c r="D78" s="102" t="s">
        <v>138</v>
      </c>
      <c r="E78" s="102">
        <v>2016</v>
      </c>
      <c r="F78" s="127">
        <v>10</v>
      </c>
      <c r="G78" s="102">
        <v>2</v>
      </c>
      <c r="H78" s="102">
        <v>4.0000000000000001E-3</v>
      </c>
      <c r="I78" s="102">
        <v>24.4</v>
      </c>
      <c r="J78" s="102"/>
      <c r="K78" s="102"/>
      <c r="L78" s="102">
        <v>1.4E-2</v>
      </c>
      <c r="M78" s="102"/>
      <c r="N78" s="173"/>
      <c r="O78" s="145"/>
    </row>
    <row r="79" spans="1:15" ht="14.25" x14ac:dyDescent="0.2">
      <c r="A79" s="11"/>
      <c r="B79" s="70" t="s">
        <v>200</v>
      </c>
      <c r="C79" s="11"/>
      <c r="D79" s="11"/>
      <c r="E79" s="11"/>
      <c r="F79" s="19">
        <f>F78</f>
        <v>10</v>
      </c>
      <c r="G79" s="11">
        <v>2</v>
      </c>
      <c r="H79" s="11">
        <f>H78</f>
        <v>4.0000000000000001E-3</v>
      </c>
      <c r="I79" s="11">
        <f>I78</f>
        <v>24.4</v>
      </c>
      <c r="J79" s="11"/>
      <c r="K79" s="11"/>
      <c r="L79" s="11">
        <f>L78</f>
        <v>1.4E-2</v>
      </c>
      <c r="M79" s="11"/>
      <c r="N79" s="176"/>
      <c r="O79" s="11"/>
    </row>
    <row r="80" spans="1:15" ht="75.75" customHeight="1" thickBot="1" x14ac:dyDescent="0.25">
      <c r="A80" s="121" t="s">
        <v>156</v>
      </c>
      <c r="B80" s="231" t="s">
        <v>268</v>
      </c>
      <c r="C80" s="102" t="s">
        <v>139</v>
      </c>
      <c r="D80" s="102" t="s">
        <v>140</v>
      </c>
      <c r="E80" s="228">
        <v>2016</v>
      </c>
      <c r="F80" s="230">
        <v>56670</v>
      </c>
      <c r="G80" s="229">
        <v>1</v>
      </c>
      <c r="H80" s="102">
        <v>0.02</v>
      </c>
      <c r="I80" s="102">
        <v>34.9</v>
      </c>
      <c r="J80" s="102"/>
      <c r="K80" s="102"/>
      <c r="L80" s="102"/>
      <c r="M80" s="34">
        <v>0.02</v>
      </c>
      <c r="N80" s="177">
        <v>34.9</v>
      </c>
      <c r="O80" s="34"/>
    </row>
    <row r="81" spans="1:15" ht="60.75" thickBot="1" x14ac:dyDescent="0.25">
      <c r="A81" s="182" t="s">
        <v>158</v>
      </c>
      <c r="B81" s="235" t="s">
        <v>269</v>
      </c>
      <c r="C81" s="180" t="s">
        <v>254</v>
      </c>
      <c r="D81" s="180" t="s">
        <v>255</v>
      </c>
      <c r="E81" s="228">
        <v>2016</v>
      </c>
      <c r="F81" s="230">
        <v>41716.167999999998</v>
      </c>
      <c r="G81" s="229">
        <v>1</v>
      </c>
      <c r="H81" s="180">
        <v>2E-3</v>
      </c>
      <c r="I81" s="180">
        <v>29.62</v>
      </c>
      <c r="J81" s="180"/>
      <c r="K81" s="180"/>
      <c r="L81" s="180">
        <v>1E-3</v>
      </c>
      <c r="M81" s="180">
        <v>1.4E-2</v>
      </c>
      <c r="N81" s="180">
        <v>29.62</v>
      </c>
      <c r="O81" s="180"/>
    </row>
    <row r="82" spans="1:15" ht="60.75" thickBot="1" x14ac:dyDescent="0.25">
      <c r="A82" s="182" t="s">
        <v>159</v>
      </c>
      <c r="B82" s="236" t="s">
        <v>270</v>
      </c>
      <c r="C82" s="180" t="s">
        <v>254</v>
      </c>
      <c r="D82" s="180" t="s">
        <v>255</v>
      </c>
      <c r="E82" s="180">
        <v>2016</v>
      </c>
      <c r="F82" s="237">
        <v>30308.723999999998</v>
      </c>
      <c r="G82" s="180">
        <v>1</v>
      </c>
      <c r="H82" s="180">
        <v>3.0000000000000001E-3</v>
      </c>
      <c r="I82" s="180">
        <v>33.58</v>
      </c>
      <c r="J82" s="180"/>
      <c r="K82" s="180"/>
      <c r="L82" s="180">
        <v>1E-3</v>
      </c>
      <c r="M82" s="180">
        <v>1.6E-2</v>
      </c>
      <c r="N82" s="180">
        <v>33.58</v>
      </c>
      <c r="O82" s="180"/>
    </row>
    <row r="83" spans="1:15" ht="18.75" customHeight="1" x14ac:dyDescent="0.2">
      <c r="A83" s="11"/>
      <c r="B83" s="70" t="s">
        <v>200</v>
      </c>
      <c r="C83" s="11"/>
      <c r="D83" s="11"/>
      <c r="E83" s="11">
        <v>2016</v>
      </c>
      <c r="F83">
        <f>F82+F81+F80</f>
        <v>128694.89199999999</v>
      </c>
      <c r="G83" s="11">
        <v>1</v>
      </c>
      <c r="H83" s="11" t="e">
        <f>H82+H81+#REF!+H80</f>
        <v>#REF!</v>
      </c>
      <c r="I83" s="11" t="e">
        <f>I82+I81+#REF!+I80</f>
        <v>#REF!</v>
      </c>
      <c r="J83" s="11"/>
      <c r="K83" s="11"/>
      <c r="L83" s="11" t="e">
        <f>L82+L81+#REF!</f>
        <v>#REF!</v>
      </c>
      <c r="M83" s="36" t="e">
        <f>M82+M81+#REF!+M80</f>
        <v>#REF!</v>
      </c>
      <c r="N83" s="205" t="e">
        <f>N82+N81+#REF!+N80</f>
        <v>#REF!</v>
      </c>
      <c r="O83" s="11"/>
    </row>
    <row r="84" spans="1:15" ht="42.75" x14ac:dyDescent="0.2">
      <c r="A84" s="82"/>
      <c r="B84" s="69" t="s">
        <v>184</v>
      </c>
      <c r="C84" s="76"/>
      <c r="D84" s="76"/>
      <c r="E84" s="213" t="s">
        <v>128</v>
      </c>
      <c r="F84" s="38" t="s">
        <v>257</v>
      </c>
      <c r="G84" s="38" t="s">
        <v>187</v>
      </c>
      <c r="H84" s="212" t="e">
        <f>H83+H79+H77+H69+H61</f>
        <v>#REF!</v>
      </c>
      <c r="I84" s="40" t="e">
        <f>I83+I79+I77+I69+I61</f>
        <v>#REF!</v>
      </c>
      <c r="J84" s="40">
        <f>J83+J79+J77+J69+J61</f>
        <v>2E-3</v>
      </c>
      <c r="K84" s="77"/>
      <c r="L84" s="214" t="e">
        <f>L83+L79+L77+L69+L61</f>
        <v>#REF!</v>
      </c>
      <c r="M84" s="212" t="e">
        <f>M83+M79+M77+M69+M61</f>
        <v>#REF!</v>
      </c>
      <c r="N84" s="178" t="e">
        <f>N83+N79+N77+N69+N61</f>
        <v>#REF!</v>
      </c>
      <c r="O84" s="179"/>
    </row>
    <row r="85" spans="1:15" x14ac:dyDescent="0.2">
      <c r="A85" s="134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15" ht="15.75" x14ac:dyDescent="0.25">
      <c r="A86" s="135"/>
      <c r="B86" s="113" t="s">
        <v>22</v>
      </c>
      <c r="C86" s="50"/>
      <c r="D86" s="50"/>
      <c r="E86" s="51"/>
      <c r="F86" s="52"/>
      <c r="G86" s="52"/>
      <c r="H86" s="52"/>
      <c r="I86" s="52"/>
      <c r="J86" s="52"/>
      <c r="K86" s="52"/>
      <c r="L86" s="52"/>
      <c r="M86" s="52"/>
      <c r="N86" s="52"/>
      <c r="O86" s="52"/>
    </row>
    <row r="87" spans="1:15" ht="53.25" customHeight="1" x14ac:dyDescent="0.2">
      <c r="A87" s="136"/>
      <c r="B87" s="461" t="s">
        <v>195</v>
      </c>
      <c r="C87" s="461"/>
      <c r="D87" s="461"/>
      <c r="E87" s="514"/>
      <c r="F87" s="514"/>
      <c r="G87" s="514"/>
      <c r="H87" s="514"/>
      <c r="I87" s="514"/>
      <c r="J87" s="514"/>
      <c r="K87" s="514"/>
      <c r="L87" s="514"/>
      <c r="M87" s="514"/>
      <c r="N87" s="170"/>
      <c r="O87" s="170"/>
    </row>
    <row r="90" spans="1:15" x14ac:dyDescent="0.2">
      <c r="H90" s="211"/>
    </row>
  </sheetData>
  <mergeCells count="228">
    <mergeCell ref="L1:O1"/>
    <mergeCell ref="O47:O50"/>
    <mergeCell ref="N51:N53"/>
    <mergeCell ref="O51:O53"/>
    <mergeCell ref="N54:N56"/>
    <mergeCell ref="O54:O56"/>
    <mergeCell ref="N57:N60"/>
    <mergeCell ref="O57:O60"/>
    <mergeCell ref="N44:N46"/>
    <mergeCell ref="O44:O46"/>
    <mergeCell ref="L47:L49"/>
    <mergeCell ref="M47:M49"/>
    <mergeCell ref="M4:N4"/>
    <mergeCell ref="L54:L55"/>
    <mergeCell ref="M54:M55"/>
    <mergeCell ref="L59:L60"/>
    <mergeCell ref="M59:M60"/>
    <mergeCell ref="N70:N71"/>
    <mergeCell ref="O70:O71"/>
    <mergeCell ref="N73:N74"/>
    <mergeCell ref="O73:O74"/>
    <mergeCell ref="N75:N76"/>
    <mergeCell ref="O75:O76"/>
    <mergeCell ref="N8:N10"/>
    <mergeCell ref="O8:O10"/>
    <mergeCell ref="N11:N13"/>
    <mergeCell ref="O11:O13"/>
    <mergeCell ref="N14:N16"/>
    <mergeCell ref="O14:O16"/>
    <mergeCell ref="N17:N19"/>
    <mergeCell ref="O17:O19"/>
    <mergeCell ref="N20:N22"/>
    <mergeCell ref="O20:O22"/>
    <mergeCell ref="N23:N25"/>
    <mergeCell ref="O23:O25"/>
    <mergeCell ref="N26:N28"/>
    <mergeCell ref="O26:O28"/>
    <mergeCell ref="N29:N31"/>
    <mergeCell ref="O29:O31"/>
    <mergeCell ref="N61:N63"/>
    <mergeCell ref="O61:O63"/>
    <mergeCell ref="E35:E37"/>
    <mergeCell ref="C29:C31"/>
    <mergeCell ref="E29:E31"/>
    <mergeCell ref="D32:D34"/>
    <mergeCell ref="D35:D37"/>
    <mergeCell ref="D38:D40"/>
    <mergeCell ref="E8:E10"/>
    <mergeCell ref="B8:B10"/>
    <mergeCell ref="B11:B13"/>
    <mergeCell ref="C8:C10"/>
    <mergeCell ref="G3:G5"/>
    <mergeCell ref="C26:C28"/>
    <mergeCell ref="E26:E28"/>
    <mergeCell ref="N32:N34"/>
    <mergeCell ref="N35:N37"/>
    <mergeCell ref="N38:N40"/>
    <mergeCell ref="N41:N43"/>
    <mergeCell ref="N47:N50"/>
    <mergeCell ref="A7:O7"/>
    <mergeCell ref="C47:C50"/>
    <mergeCell ref="E38:E40"/>
    <mergeCell ref="E41:E43"/>
    <mergeCell ref="F47:F49"/>
    <mergeCell ref="G47:G49"/>
    <mergeCell ref="H47:H49"/>
    <mergeCell ref="I47:I49"/>
    <mergeCell ref="B14:B16"/>
    <mergeCell ref="C14:C16"/>
    <mergeCell ref="E14:E16"/>
    <mergeCell ref="E3:E5"/>
    <mergeCell ref="D3:D5"/>
    <mergeCell ref="D8:D10"/>
    <mergeCell ref="D11:D13"/>
    <mergeCell ref="D14:D16"/>
    <mergeCell ref="E51:E53"/>
    <mergeCell ref="J47:J49"/>
    <mergeCell ref="K47:K49"/>
    <mergeCell ref="E54:E56"/>
    <mergeCell ref="B57:B60"/>
    <mergeCell ref="C57:C60"/>
    <mergeCell ref="E57:E60"/>
    <mergeCell ref="D54:D56"/>
    <mergeCell ref="D57:D60"/>
    <mergeCell ref="D51:D53"/>
    <mergeCell ref="D47:D50"/>
    <mergeCell ref="E47:E50"/>
    <mergeCell ref="F54:F55"/>
    <mergeCell ref="G54:G55"/>
    <mergeCell ref="H54:H55"/>
    <mergeCell ref="I54:I55"/>
    <mergeCell ref="J54:J55"/>
    <mergeCell ref="K54:K55"/>
    <mergeCell ref="K59:K60"/>
    <mergeCell ref="G59:G60"/>
    <mergeCell ref="H59:H60"/>
    <mergeCell ref="I59:I60"/>
    <mergeCell ref="J59:J60"/>
    <mergeCell ref="A75:A76"/>
    <mergeCell ref="A64:A68"/>
    <mergeCell ref="B70:B71"/>
    <mergeCell ref="C70:C71"/>
    <mergeCell ref="G70:G71"/>
    <mergeCell ref="H70:H71"/>
    <mergeCell ref="D17:D19"/>
    <mergeCell ref="D20:D22"/>
    <mergeCell ref="D23:D25"/>
    <mergeCell ref="D29:D31"/>
    <mergeCell ref="D26:D28"/>
    <mergeCell ref="B20:B22"/>
    <mergeCell ref="C20:C22"/>
    <mergeCell ref="E20:E22"/>
    <mergeCell ref="A35:A37"/>
    <mergeCell ref="B23:B25"/>
    <mergeCell ref="C23:C25"/>
    <mergeCell ref="E23:E25"/>
    <mergeCell ref="A26:A28"/>
    <mergeCell ref="B32:B34"/>
    <mergeCell ref="C32:C34"/>
    <mergeCell ref="E44:E46"/>
    <mergeCell ref="E32:E34"/>
    <mergeCell ref="F59:F60"/>
    <mergeCell ref="L75:L76"/>
    <mergeCell ref="A38:A40"/>
    <mergeCell ref="A29:A31"/>
    <mergeCell ref="C17:C19"/>
    <mergeCell ref="E17:E19"/>
    <mergeCell ref="B29:B31"/>
    <mergeCell ref="M75:M76"/>
    <mergeCell ref="D75:D76"/>
    <mergeCell ref="F75:F76"/>
    <mergeCell ref="G75:G76"/>
    <mergeCell ref="E75:E76"/>
    <mergeCell ref="I70:I71"/>
    <mergeCell ref="J70:J71"/>
    <mergeCell ref="K70:K71"/>
    <mergeCell ref="L70:L71"/>
    <mergeCell ref="M70:M71"/>
    <mergeCell ref="D70:D71"/>
    <mergeCell ref="A70:A71"/>
    <mergeCell ref="B73:B74"/>
    <mergeCell ref="E70:E71"/>
    <mergeCell ref="F70:F71"/>
    <mergeCell ref="A73:A74"/>
    <mergeCell ref="J73:J74"/>
    <mergeCell ref="B75:B76"/>
    <mergeCell ref="H73:H74"/>
    <mergeCell ref="C73:C74"/>
    <mergeCell ref="F73:F74"/>
    <mergeCell ref="G73:G74"/>
    <mergeCell ref="D73:D74"/>
    <mergeCell ref="E73:E74"/>
    <mergeCell ref="H75:H76"/>
    <mergeCell ref="I75:I76"/>
    <mergeCell ref="K75:K76"/>
    <mergeCell ref="J75:J76"/>
    <mergeCell ref="B87:M87"/>
    <mergeCell ref="A2:M2"/>
    <mergeCell ref="C61:C63"/>
    <mergeCell ref="B61:B63"/>
    <mergeCell ref="D61:D63"/>
    <mergeCell ref="E61:E63"/>
    <mergeCell ref="H61:H63"/>
    <mergeCell ref="I61:I63"/>
    <mergeCell ref="J61:J63"/>
    <mergeCell ref="K61:K63"/>
    <mergeCell ref="L61:L63"/>
    <mergeCell ref="M61:M63"/>
    <mergeCell ref="H4:H5"/>
    <mergeCell ref="I4:I5"/>
    <mergeCell ref="C75:C76"/>
    <mergeCell ref="M73:M74"/>
    <mergeCell ref="L73:L74"/>
    <mergeCell ref="K73:K74"/>
    <mergeCell ref="A20:A22"/>
    <mergeCell ref="B26:B28"/>
    <mergeCell ref="I73:I74"/>
    <mergeCell ref="A23:A25"/>
    <mergeCell ref="A17:A19"/>
    <mergeCell ref="B17:B19"/>
    <mergeCell ref="B64:B68"/>
    <mergeCell ref="C64:C68"/>
    <mergeCell ref="D64:D68"/>
    <mergeCell ref="B35:B37"/>
    <mergeCell ref="C35:C37"/>
    <mergeCell ref="A57:A60"/>
    <mergeCell ref="A51:A53"/>
    <mergeCell ref="B38:B40"/>
    <mergeCell ref="C38:C40"/>
    <mergeCell ref="A44:A46"/>
    <mergeCell ref="A54:A56"/>
    <mergeCell ref="D41:D43"/>
    <mergeCell ref="D44:D46"/>
    <mergeCell ref="B41:B43"/>
    <mergeCell ref="C41:C43"/>
    <mergeCell ref="A47:A50"/>
    <mergeCell ref="A41:A43"/>
    <mergeCell ref="B51:B53"/>
    <mergeCell ref="C51:C53"/>
    <mergeCell ref="A61:A63"/>
    <mergeCell ref="B54:B56"/>
    <mergeCell ref="C54:C56"/>
    <mergeCell ref="B44:B46"/>
    <mergeCell ref="C44:C46"/>
    <mergeCell ref="A32:A34"/>
    <mergeCell ref="B47:B50"/>
    <mergeCell ref="O3:O5"/>
    <mergeCell ref="F44:F45"/>
    <mergeCell ref="G44:G45"/>
    <mergeCell ref="H44:H45"/>
    <mergeCell ref="I44:I45"/>
    <mergeCell ref="J44:J45"/>
    <mergeCell ref="K44:K45"/>
    <mergeCell ref="L44:L45"/>
    <mergeCell ref="M44:M45"/>
    <mergeCell ref="O32:O34"/>
    <mergeCell ref="O35:O37"/>
    <mergeCell ref="O38:O40"/>
    <mergeCell ref="O41:O43"/>
    <mergeCell ref="A11:A13"/>
    <mergeCell ref="A14:A16"/>
    <mergeCell ref="A8:A10"/>
    <mergeCell ref="A3:A5"/>
    <mergeCell ref="B3:B5"/>
    <mergeCell ref="C3:C5"/>
    <mergeCell ref="F3:F5"/>
    <mergeCell ref="C11:C13"/>
    <mergeCell ref="E11:E13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A11" sqref="A11:M11"/>
    </sheetView>
  </sheetViews>
  <sheetFormatPr defaultRowHeight="12.75" x14ac:dyDescent="0.2"/>
  <cols>
    <col min="1" max="1" width="10.5703125" bestFit="1" customWidth="1"/>
    <col min="2" max="3" width="9.5703125" bestFit="1" customWidth="1"/>
    <col min="4" max="4" width="10.5703125" bestFit="1" customWidth="1"/>
    <col min="6" max="6" width="11.7109375" customWidth="1"/>
    <col min="8" max="9" width="11.85546875" bestFit="1" customWidth="1"/>
    <col min="10" max="10" width="9.5703125" bestFit="1" customWidth="1"/>
    <col min="11" max="11" width="9.28515625" bestFit="1" customWidth="1"/>
    <col min="12" max="12" width="10.7109375" bestFit="1" customWidth="1"/>
    <col min="13" max="13" width="9.28515625" bestFit="1" customWidth="1"/>
  </cols>
  <sheetData>
    <row r="1" spans="1:13" ht="18.75" x14ac:dyDescent="0.3">
      <c r="A1" s="570" t="s">
        <v>23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570"/>
    </row>
    <row r="2" spans="1:13" x14ac:dyDescent="0.2">
      <c r="J2" s="3" t="s">
        <v>10</v>
      </c>
      <c r="K2" s="2"/>
      <c r="L2" s="1"/>
    </row>
    <row r="3" spans="1:13" ht="15" x14ac:dyDescent="0.2">
      <c r="A3" s="453" t="s">
        <v>0</v>
      </c>
      <c r="B3" s="453" t="s">
        <v>21</v>
      </c>
      <c r="C3" s="453" t="s">
        <v>14</v>
      </c>
      <c r="D3" s="467" t="s">
        <v>32</v>
      </c>
      <c r="E3" s="453" t="s">
        <v>33</v>
      </c>
      <c r="F3" s="453" t="s">
        <v>18</v>
      </c>
      <c r="G3" s="453" t="s">
        <v>20</v>
      </c>
      <c r="H3" s="464" t="s">
        <v>17</v>
      </c>
      <c r="I3" s="573"/>
      <c r="J3" s="573"/>
      <c r="K3" s="573"/>
      <c r="L3" s="573"/>
      <c r="M3" s="573"/>
    </row>
    <row r="4" spans="1:13" ht="15.75" x14ac:dyDescent="0.2">
      <c r="A4" s="454"/>
      <c r="B4" s="454"/>
      <c r="C4" s="455"/>
      <c r="D4" s="468"/>
      <c r="E4" s="455"/>
      <c r="F4" s="454"/>
      <c r="G4" s="572"/>
      <c r="H4" s="444" t="s">
        <v>19</v>
      </c>
      <c r="I4" s="444" t="s">
        <v>16</v>
      </c>
      <c r="J4" s="449" t="s">
        <v>1</v>
      </c>
      <c r="K4" s="449"/>
      <c r="L4" s="449"/>
      <c r="M4" s="449"/>
    </row>
    <row r="5" spans="1:13" ht="60" x14ac:dyDescent="0.2">
      <c r="A5" s="454"/>
      <c r="B5" s="454"/>
      <c r="C5" s="455"/>
      <c r="D5" s="469"/>
      <c r="E5" s="455"/>
      <c r="F5" s="571"/>
      <c r="G5" s="572"/>
      <c r="H5" s="574"/>
      <c r="I5" s="575"/>
      <c r="J5" s="78" t="s">
        <v>2</v>
      </c>
      <c r="K5" s="78" t="s">
        <v>3</v>
      </c>
      <c r="L5" s="78" t="s">
        <v>4</v>
      </c>
      <c r="M5" s="78" t="s">
        <v>5</v>
      </c>
    </row>
    <row r="6" spans="1:13" ht="15.75" x14ac:dyDescent="0.25">
      <c r="A6" s="7" t="s">
        <v>6</v>
      </c>
      <c r="B6" s="7" t="s">
        <v>7</v>
      </c>
      <c r="C6" s="7" t="s">
        <v>8</v>
      </c>
      <c r="D6" s="7"/>
      <c r="E6" s="7" t="s">
        <v>9</v>
      </c>
      <c r="F6" s="7">
        <v>1</v>
      </c>
      <c r="G6" s="7">
        <v>2</v>
      </c>
      <c r="H6" s="7">
        <v>3</v>
      </c>
      <c r="I6" s="79">
        <v>4</v>
      </c>
      <c r="J6" s="7">
        <v>5</v>
      </c>
      <c r="K6" s="7">
        <v>7</v>
      </c>
      <c r="L6" s="7">
        <v>8</v>
      </c>
      <c r="M6" s="7">
        <v>9</v>
      </c>
    </row>
    <row r="7" spans="1:13" ht="15.75" x14ac:dyDescent="0.2">
      <c r="A7" s="566" t="s">
        <v>189</v>
      </c>
      <c r="B7" s="567"/>
      <c r="C7" s="567"/>
      <c r="D7" s="567"/>
      <c r="E7" s="567"/>
      <c r="F7" s="567"/>
      <c r="G7" s="567"/>
      <c r="H7" s="567"/>
      <c r="I7" s="567"/>
      <c r="J7" s="567"/>
      <c r="K7" s="567"/>
      <c r="L7" s="567"/>
      <c r="M7" s="567"/>
    </row>
    <row r="8" spans="1:13" ht="31.5" x14ac:dyDescent="0.2">
      <c r="A8" s="71"/>
      <c r="B8" s="85"/>
      <c r="C8" s="86"/>
      <c r="D8" s="86"/>
      <c r="E8" s="86" t="s">
        <v>128</v>
      </c>
      <c r="F8" s="87">
        <v>9510.1</v>
      </c>
      <c r="G8" s="86">
        <v>3</v>
      </c>
      <c r="H8" s="86">
        <v>1.7709089999999996</v>
      </c>
      <c r="I8" s="86">
        <v>5535.4493999999995</v>
      </c>
      <c r="J8" s="86">
        <v>3.6310000000000002</v>
      </c>
      <c r="K8" s="86">
        <v>0.2049</v>
      </c>
      <c r="L8" s="86">
        <v>2.8509012</v>
      </c>
      <c r="M8" s="86">
        <v>1.03</v>
      </c>
    </row>
    <row r="9" spans="1:13" ht="15.75" x14ac:dyDescent="0.2">
      <c r="A9" s="546" t="s">
        <v>190</v>
      </c>
      <c r="B9" s="547"/>
      <c r="C9" s="547"/>
      <c r="D9" s="547"/>
      <c r="E9" s="547"/>
      <c r="F9" s="547"/>
      <c r="G9" s="547"/>
      <c r="H9" s="547"/>
      <c r="I9" s="547"/>
      <c r="J9" s="547"/>
      <c r="K9" s="547"/>
      <c r="L9" s="547"/>
      <c r="M9" s="547"/>
    </row>
    <row r="10" spans="1:13" ht="78.75" x14ac:dyDescent="0.2">
      <c r="A10" s="88"/>
      <c r="B10" s="88"/>
      <c r="C10" s="88"/>
      <c r="D10" s="88"/>
      <c r="E10" s="86" t="s">
        <v>144</v>
      </c>
      <c r="F10" s="86" t="s">
        <v>183</v>
      </c>
      <c r="G10" s="86" t="s">
        <v>191</v>
      </c>
      <c r="H10" s="86">
        <v>3.9</v>
      </c>
      <c r="I10" s="86">
        <v>24500.601999999999</v>
      </c>
      <c r="J10" s="86">
        <v>0.95124999999999993</v>
      </c>
      <c r="K10" s="86"/>
      <c r="L10" s="86">
        <v>0.66710000000000003</v>
      </c>
      <c r="M10" s="86"/>
    </row>
    <row r="11" spans="1:13" ht="15.75" x14ac:dyDescent="0.2">
      <c r="A11" s="568" t="s">
        <v>15</v>
      </c>
      <c r="B11" s="569"/>
      <c r="C11" s="569"/>
      <c r="D11" s="569"/>
      <c r="E11" s="569"/>
      <c r="F11" s="569"/>
      <c r="G11" s="569"/>
      <c r="H11" s="569"/>
      <c r="I11" s="569"/>
      <c r="J11" s="569"/>
      <c r="K11" s="569"/>
      <c r="L11" s="569"/>
      <c r="M11" s="569"/>
    </row>
    <row r="12" spans="1:13" ht="63" x14ac:dyDescent="0.2">
      <c r="A12" s="88"/>
      <c r="B12" s="88"/>
      <c r="C12" s="88"/>
      <c r="D12" s="88"/>
      <c r="E12" s="86" t="s">
        <v>128</v>
      </c>
      <c r="F12" s="86" t="s">
        <v>188</v>
      </c>
      <c r="G12" s="86" t="s">
        <v>187</v>
      </c>
      <c r="H12" s="86">
        <v>0.14956800000000001</v>
      </c>
      <c r="I12" s="86">
        <v>813.01499999999987</v>
      </c>
      <c r="J12" s="86"/>
      <c r="K12" s="86"/>
      <c r="L12" s="86">
        <v>3.8725000000000002E-2</v>
      </c>
      <c r="M12" s="86">
        <v>0.46149999999999997</v>
      </c>
    </row>
    <row r="13" spans="1:13" ht="78.75" x14ac:dyDescent="0.2">
      <c r="A13" s="89">
        <f>47043+329835.661</f>
        <v>376878.66100000002</v>
      </c>
      <c r="B13" s="89">
        <f>5000+30105.071</f>
        <v>35105.070999999996</v>
      </c>
      <c r="C13" s="89">
        <f>1167.72+9510.1</f>
        <v>10677.82</v>
      </c>
      <c r="D13" s="89">
        <f>A13+B13+C13+60743.23</f>
        <v>483404.78200000001</v>
      </c>
      <c r="E13" s="71" t="s">
        <v>128</v>
      </c>
      <c r="F13" s="11" t="s">
        <v>192</v>
      </c>
      <c r="G13" s="71" t="s">
        <v>191</v>
      </c>
      <c r="H13" s="11">
        <f>H12+H10+H8</f>
        <v>5.8204769999999995</v>
      </c>
      <c r="I13" s="11">
        <f>I12+I10+I8</f>
        <v>30849.066399999996</v>
      </c>
      <c r="J13" s="11">
        <f>J10+J8</f>
        <v>4.5822500000000002</v>
      </c>
      <c r="K13" s="11">
        <f>K8</f>
        <v>0.2049</v>
      </c>
      <c r="L13" s="11">
        <f>L12+L10+L8</f>
        <v>3.5567261999999999</v>
      </c>
      <c r="M13" s="11">
        <f>M12+M8</f>
        <v>1.4915</v>
      </c>
    </row>
    <row r="14" spans="1:13" x14ac:dyDescent="0.2">
      <c r="A14" s="83">
        <v>1</v>
      </c>
      <c r="B14" s="83">
        <v>2</v>
      </c>
      <c r="C14" s="83">
        <v>3</v>
      </c>
      <c r="D14" s="83">
        <v>5</v>
      </c>
      <c r="E14" s="8"/>
      <c r="F14" s="8"/>
      <c r="G14" s="8"/>
      <c r="H14" s="8"/>
      <c r="I14" s="8"/>
      <c r="J14" s="8"/>
      <c r="K14" s="8"/>
      <c r="L14" s="8"/>
      <c r="M14" s="8"/>
    </row>
  </sheetData>
  <mergeCells count="15">
    <mergeCell ref="A7:M7"/>
    <mergeCell ref="A9:M9"/>
    <mergeCell ref="A11:M11"/>
    <mergeCell ref="A1:M1"/>
    <mergeCell ref="A3:A5"/>
    <mergeCell ref="B3:B5"/>
    <mergeCell ref="C3:C5"/>
    <mergeCell ref="D3:D5"/>
    <mergeCell ref="E3:E5"/>
    <mergeCell ref="F3:F5"/>
    <mergeCell ref="G3:G5"/>
    <mergeCell ref="H3:M3"/>
    <mergeCell ref="H4:H5"/>
    <mergeCell ref="I4:I5"/>
    <mergeCell ref="J4:M4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W518"/>
  <sheetViews>
    <sheetView tabSelected="1" topLeftCell="A73" zoomScale="60" zoomScaleNormal="60" zoomScalePageLayoutView="71" workbookViewId="0">
      <selection activeCell="F107" sqref="F107"/>
    </sheetView>
  </sheetViews>
  <sheetFormatPr defaultRowHeight="12.75" x14ac:dyDescent="0.2"/>
  <cols>
    <col min="1" max="1" width="8.42578125" customWidth="1"/>
    <col min="2" max="2" width="38.42578125" customWidth="1"/>
    <col min="3" max="3" width="23.7109375" customWidth="1"/>
    <col min="4" max="4" width="26.7109375" customWidth="1"/>
    <col min="5" max="5" width="13.85546875" customWidth="1"/>
    <col min="6" max="6" width="17.7109375" customWidth="1"/>
    <col min="7" max="7" width="9.5703125" customWidth="1"/>
    <col min="8" max="8" width="14" customWidth="1"/>
    <col min="9" max="9" width="17.28515625" customWidth="1"/>
    <col min="10" max="10" width="13.28515625" customWidth="1"/>
    <col min="11" max="11" width="11.5703125" customWidth="1"/>
    <col min="12" max="12" width="13.42578125" customWidth="1"/>
    <col min="13" max="13" width="11.140625" customWidth="1"/>
    <col min="14" max="14" width="15.5703125" customWidth="1"/>
    <col min="15" max="15" width="13" customWidth="1"/>
    <col min="16" max="16" width="16" customWidth="1"/>
  </cols>
  <sheetData>
    <row r="1" spans="1:16" ht="18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768" t="s">
        <v>472</v>
      </c>
      <c r="N1" s="768"/>
      <c r="O1" s="768"/>
      <c r="P1" s="768"/>
    </row>
    <row r="2" spans="1:16" ht="117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769"/>
      <c r="N2" s="769"/>
      <c r="O2" s="769"/>
      <c r="P2" s="769"/>
    </row>
    <row r="3" spans="1:16" ht="15.75" customHeight="1" x14ac:dyDescent="0.2">
      <c r="A3" s="771" t="s">
        <v>399</v>
      </c>
      <c r="B3" s="771"/>
      <c r="C3" s="771"/>
      <c r="D3" s="771"/>
      <c r="E3" s="771"/>
      <c r="F3" s="771"/>
      <c r="G3" s="771"/>
      <c r="H3" s="771"/>
      <c r="I3" s="771"/>
      <c r="J3" s="771"/>
      <c r="K3" s="771"/>
      <c r="L3" s="771"/>
      <c r="M3" s="771"/>
      <c r="N3" s="771"/>
      <c r="O3" s="771"/>
      <c r="P3" s="771"/>
    </row>
    <row r="4" spans="1:16" ht="9" customHeight="1" x14ac:dyDescent="0.2">
      <c r="A4" s="771"/>
      <c r="B4" s="771"/>
      <c r="C4" s="771"/>
      <c r="D4" s="771"/>
      <c r="E4" s="771"/>
      <c r="F4" s="771"/>
      <c r="G4" s="771"/>
      <c r="H4" s="771"/>
      <c r="I4" s="771"/>
      <c r="J4" s="771"/>
      <c r="K4" s="771"/>
      <c r="L4" s="771"/>
      <c r="M4" s="771"/>
      <c r="N4" s="771"/>
      <c r="O4" s="771"/>
      <c r="P4" s="771"/>
    </row>
    <row r="5" spans="1:16" ht="18.75" hidden="1" customHeight="1" x14ac:dyDescent="0.2">
      <c r="A5" s="771"/>
      <c r="B5" s="771"/>
      <c r="C5" s="771"/>
      <c r="D5" s="771"/>
      <c r="E5" s="771"/>
      <c r="F5" s="771"/>
      <c r="G5" s="771"/>
      <c r="H5" s="771"/>
      <c r="I5" s="771"/>
      <c r="J5" s="771"/>
      <c r="K5" s="771"/>
      <c r="L5" s="771"/>
      <c r="M5" s="771"/>
      <c r="N5" s="771"/>
      <c r="O5" s="771"/>
      <c r="P5" s="771"/>
    </row>
    <row r="6" spans="1:16" ht="24.75" customHeight="1" x14ac:dyDescent="0.2">
      <c r="A6" s="754" t="s">
        <v>263</v>
      </c>
      <c r="B6" s="754" t="s">
        <v>21</v>
      </c>
      <c r="C6" s="754" t="s">
        <v>14</v>
      </c>
      <c r="D6" s="569" t="s">
        <v>32</v>
      </c>
      <c r="E6" s="754" t="s">
        <v>33</v>
      </c>
      <c r="F6" s="754" t="s">
        <v>18</v>
      </c>
      <c r="G6" s="754" t="s">
        <v>20</v>
      </c>
      <c r="H6" s="569" t="s">
        <v>17</v>
      </c>
      <c r="I6" s="569"/>
      <c r="J6" s="569"/>
      <c r="K6" s="569"/>
      <c r="L6" s="569"/>
      <c r="M6" s="569"/>
      <c r="N6" s="569"/>
      <c r="O6" s="569" t="s">
        <v>232</v>
      </c>
      <c r="P6" s="569" t="s">
        <v>301</v>
      </c>
    </row>
    <row r="7" spans="1:16" ht="15.75" customHeight="1" x14ac:dyDescent="0.2">
      <c r="A7" s="754"/>
      <c r="B7" s="754"/>
      <c r="C7" s="755"/>
      <c r="D7" s="569"/>
      <c r="E7" s="755"/>
      <c r="F7" s="754"/>
      <c r="G7" s="754"/>
      <c r="H7" s="757" t="s">
        <v>256</v>
      </c>
      <c r="I7" s="757" t="s">
        <v>16</v>
      </c>
      <c r="J7" s="449" t="s">
        <v>1</v>
      </c>
      <c r="K7" s="449"/>
      <c r="L7" s="449"/>
      <c r="M7" s="449"/>
      <c r="N7" s="449"/>
      <c r="O7" s="569"/>
      <c r="P7" s="569"/>
    </row>
    <row r="8" spans="1:16" ht="60" customHeight="1" x14ac:dyDescent="0.2">
      <c r="A8" s="754"/>
      <c r="B8" s="754"/>
      <c r="C8" s="755"/>
      <c r="D8" s="569"/>
      <c r="E8" s="755"/>
      <c r="F8" s="754"/>
      <c r="G8" s="754"/>
      <c r="H8" s="757"/>
      <c r="I8" s="758"/>
      <c r="J8" s="405" t="s">
        <v>2</v>
      </c>
      <c r="K8" s="405" t="s">
        <v>3</v>
      </c>
      <c r="L8" s="405" t="s">
        <v>4</v>
      </c>
      <c r="M8" s="405" t="s">
        <v>5</v>
      </c>
      <c r="N8" s="405" t="s">
        <v>262</v>
      </c>
      <c r="O8" s="569"/>
      <c r="P8" s="569"/>
    </row>
    <row r="9" spans="1:16" ht="16.5" x14ac:dyDescent="0.25">
      <c r="A9" s="263">
        <v>1</v>
      </c>
      <c r="B9" s="263">
        <v>2</v>
      </c>
      <c r="C9" s="263">
        <v>3</v>
      </c>
      <c r="D9" s="263">
        <v>4</v>
      </c>
      <c r="E9" s="263">
        <v>5</v>
      </c>
      <c r="F9" s="263">
        <v>6</v>
      </c>
      <c r="G9" s="263">
        <v>7</v>
      </c>
      <c r="H9" s="263">
        <v>8</v>
      </c>
      <c r="I9" s="264">
        <v>9</v>
      </c>
      <c r="J9" s="263">
        <v>10</v>
      </c>
      <c r="K9" s="263">
        <v>11</v>
      </c>
      <c r="L9" s="263">
        <v>12</v>
      </c>
      <c r="M9" s="263">
        <v>13</v>
      </c>
      <c r="N9" s="263">
        <v>14</v>
      </c>
      <c r="O9" s="263">
        <v>15</v>
      </c>
      <c r="P9" s="263">
        <v>16</v>
      </c>
    </row>
    <row r="10" spans="1:16" ht="21.75" customHeight="1" x14ac:dyDescent="0.2">
      <c r="A10" s="759" t="s">
        <v>199</v>
      </c>
      <c r="B10" s="759"/>
      <c r="C10" s="759"/>
      <c r="D10" s="759"/>
      <c r="E10" s="759"/>
      <c r="F10" s="759"/>
      <c r="G10" s="759"/>
      <c r="H10" s="759"/>
      <c r="I10" s="759"/>
      <c r="J10" s="759"/>
      <c r="K10" s="759"/>
      <c r="L10" s="759"/>
      <c r="M10" s="759"/>
      <c r="N10" s="759"/>
      <c r="O10" s="759"/>
      <c r="P10" s="759"/>
    </row>
    <row r="11" spans="1:16" ht="120" customHeight="1" x14ac:dyDescent="0.2">
      <c r="A11" s="382">
        <v>1</v>
      </c>
      <c r="B11" s="258" t="s">
        <v>290</v>
      </c>
      <c r="C11" s="370" t="s">
        <v>273</v>
      </c>
      <c r="D11" s="370" t="s">
        <v>306</v>
      </c>
      <c r="E11" s="382">
        <v>2017</v>
      </c>
      <c r="F11" s="312">
        <v>35</v>
      </c>
      <c r="G11" s="382">
        <v>3</v>
      </c>
      <c r="H11" s="312">
        <v>0.59099999999999997</v>
      </c>
      <c r="I11" s="312">
        <v>2860.9</v>
      </c>
      <c r="J11" s="312">
        <v>0</v>
      </c>
      <c r="K11" s="312">
        <v>0</v>
      </c>
      <c r="L11" s="259">
        <v>1.819</v>
      </c>
      <c r="M11" s="312">
        <v>0</v>
      </c>
      <c r="N11" s="312">
        <v>2825.9</v>
      </c>
      <c r="O11" s="312">
        <v>1.2233912405187179E-2</v>
      </c>
      <c r="P11" s="249">
        <v>220</v>
      </c>
    </row>
    <row r="12" spans="1:16" ht="108" customHeight="1" x14ac:dyDescent="0.2">
      <c r="A12" s="382">
        <v>2</v>
      </c>
      <c r="B12" s="258" t="s">
        <v>291</v>
      </c>
      <c r="C12" s="370" t="s">
        <v>274</v>
      </c>
      <c r="D12" s="370" t="s">
        <v>306</v>
      </c>
      <c r="E12" s="382">
        <v>2017</v>
      </c>
      <c r="F12" s="312">
        <v>10</v>
      </c>
      <c r="G12" s="382">
        <v>3</v>
      </c>
      <c r="H12" s="312">
        <v>5.3999999999999999E-2</v>
      </c>
      <c r="I12" s="312">
        <v>260.8</v>
      </c>
      <c r="J12" s="312">
        <v>0</v>
      </c>
      <c r="K12" s="312">
        <v>0</v>
      </c>
      <c r="L12" s="259">
        <v>0.16600000000000001</v>
      </c>
      <c r="M12" s="312">
        <v>0</v>
      </c>
      <c r="N12" s="312">
        <f>I12</f>
        <v>260.8</v>
      </c>
      <c r="O12" s="312">
        <v>3.834355828220859E-2</v>
      </c>
      <c r="P12" s="248">
        <v>28</v>
      </c>
    </row>
    <row r="13" spans="1:16" ht="112.5" customHeight="1" x14ac:dyDescent="0.2">
      <c r="A13" s="382">
        <v>3</v>
      </c>
      <c r="B13" s="258" t="s">
        <v>292</v>
      </c>
      <c r="C13" s="370" t="s">
        <v>393</v>
      </c>
      <c r="D13" s="370" t="s">
        <v>306</v>
      </c>
      <c r="E13" s="382">
        <v>2017</v>
      </c>
      <c r="F13" s="312">
        <v>480</v>
      </c>
      <c r="G13" s="382">
        <v>3</v>
      </c>
      <c r="H13" s="312">
        <v>8.7999999999999995E-2</v>
      </c>
      <c r="I13" s="312">
        <v>250.8</v>
      </c>
      <c r="J13" s="312">
        <v>0</v>
      </c>
      <c r="K13" s="311">
        <v>0.14000000000000001</v>
      </c>
      <c r="L13" s="312">
        <v>0</v>
      </c>
      <c r="M13" s="312">
        <v>0</v>
      </c>
      <c r="N13" s="312">
        <f>I13</f>
        <v>250.8</v>
      </c>
      <c r="O13" s="312">
        <v>1.9138755980861244</v>
      </c>
      <c r="P13" s="249">
        <v>88</v>
      </c>
    </row>
    <row r="14" spans="1:16" ht="118.5" customHeight="1" x14ac:dyDescent="0.2">
      <c r="A14" s="382">
        <v>4</v>
      </c>
      <c r="B14" s="258" t="s">
        <v>319</v>
      </c>
      <c r="C14" s="370" t="s">
        <v>392</v>
      </c>
      <c r="D14" s="370" t="s">
        <v>306</v>
      </c>
      <c r="E14" s="382">
        <v>2018</v>
      </c>
      <c r="F14" s="312">
        <v>1613.5</v>
      </c>
      <c r="G14" s="382">
        <v>3</v>
      </c>
      <c r="H14" s="312">
        <v>0.109</v>
      </c>
      <c r="I14" s="312">
        <v>523</v>
      </c>
      <c r="J14" s="312">
        <v>0</v>
      </c>
      <c r="K14" s="311">
        <v>0</v>
      </c>
      <c r="L14" s="311">
        <v>0.33529999999999999</v>
      </c>
      <c r="M14" s="312">
        <v>0</v>
      </c>
      <c r="N14" s="312">
        <f>I14</f>
        <v>523</v>
      </c>
      <c r="O14" s="312">
        <v>3.09</v>
      </c>
      <c r="P14" s="249">
        <v>306</v>
      </c>
    </row>
    <row r="15" spans="1:16" ht="96" customHeight="1" x14ac:dyDescent="0.2">
      <c r="A15" s="382">
        <v>5</v>
      </c>
      <c r="B15" s="406" t="s">
        <v>295</v>
      </c>
      <c r="C15" s="370" t="s">
        <v>312</v>
      </c>
      <c r="D15" s="370" t="s">
        <v>313</v>
      </c>
      <c r="E15" s="382">
        <v>2017</v>
      </c>
      <c r="F15" s="312">
        <v>171</v>
      </c>
      <c r="G15" s="382">
        <v>3</v>
      </c>
      <c r="H15" s="312">
        <v>9.5999999999999992E-3</v>
      </c>
      <c r="I15" s="382">
        <v>60.74</v>
      </c>
      <c r="J15" s="312">
        <v>8.3999999999999995E-3</v>
      </c>
      <c r="K15" s="312">
        <v>0</v>
      </c>
      <c r="L15" s="312">
        <v>0</v>
      </c>
      <c r="M15" s="312">
        <v>0</v>
      </c>
      <c r="N15" s="382">
        <v>60.74</v>
      </c>
      <c r="O15" s="382">
        <v>2.8</v>
      </c>
      <c r="P15" s="382">
        <v>6</v>
      </c>
    </row>
    <row r="16" spans="1:16" ht="72.75" customHeight="1" x14ac:dyDescent="0.2">
      <c r="A16" s="382">
        <v>6</v>
      </c>
      <c r="B16" s="406" t="s">
        <v>56</v>
      </c>
      <c r="C16" s="370" t="s">
        <v>275</v>
      </c>
      <c r="D16" s="370" t="s">
        <v>307</v>
      </c>
      <c r="E16" s="382">
        <v>2017</v>
      </c>
      <c r="F16" s="260">
        <v>60</v>
      </c>
      <c r="G16" s="390">
        <v>3</v>
      </c>
      <c r="H16" s="246">
        <v>8.1000000000000003E-2</v>
      </c>
      <c r="I16" s="260">
        <v>4.5</v>
      </c>
      <c r="J16" s="246">
        <v>0</v>
      </c>
      <c r="K16" s="246">
        <v>0</v>
      </c>
      <c r="L16" s="309">
        <v>0.25</v>
      </c>
      <c r="M16" s="246">
        <v>0</v>
      </c>
      <c r="N16" s="390">
        <v>4.5</v>
      </c>
      <c r="O16" s="390">
        <v>11</v>
      </c>
      <c r="P16" s="390">
        <v>23</v>
      </c>
    </row>
    <row r="17" spans="1:16" ht="74.25" customHeight="1" x14ac:dyDescent="0.2">
      <c r="A17" s="382">
        <v>7</v>
      </c>
      <c r="B17" s="406" t="s">
        <v>57</v>
      </c>
      <c r="C17" s="370" t="s">
        <v>275</v>
      </c>
      <c r="D17" s="370" t="s">
        <v>307</v>
      </c>
      <c r="E17" s="382">
        <v>2017</v>
      </c>
      <c r="F17" s="260">
        <v>15</v>
      </c>
      <c r="G17" s="390">
        <v>3</v>
      </c>
      <c r="H17" s="246">
        <v>2.7E-2</v>
      </c>
      <c r="I17" s="260">
        <v>5</v>
      </c>
      <c r="J17" s="246">
        <v>0.51</v>
      </c>
      <c r="K17" s="246">
        <v>0</v>
      </c>
      <c r="L17" s="246">
        <v>0</v>
      </c>
      <c r="M17" s="390">
        <v>0.15</v>
      </c>
      <c r="N17" s="390">
        <v>5</v>
      </c>
      <c r="O17" s="390">
        <v>3</v>
      </c>
      <c r="P17" s="390">
        <v>1134</v>
      </c>
    </row>
    <row r="18" spans="1:16" ht="71.25" customHeight="1" x14ac:dyDescent="0.2">
      <c r="A18" s="382">
        <v>8</v>
      </c>
      <c r="B18" s="406" t="s">
        <v>58</v>
      </c>
      <c r="C18" s="370" t="s">
        <v>275</v>
      </c>
      <c r="D18" s="370" t="s">
        <v>307</v>
      </c>
      <c r="E18" s="382">
        <v>2017</v>
      </c>
      <c r="F18" s="260">
        <v>20</v>
      </c>
      <c r="G18" s="390">
        <v>3</v>
      </c>
      <c r="H18" s="246">
        <v>2.9000000000000001E-2</v>
      </c>
      <c r="I18" s="260">
        <v>5</v>
      </c>
      <c r="J18" s="246">
        <v>0.53</v>
      </c>
      <c r="K18" s="246">
        <v>0</v>
      </c>
      <c r="L18" s="246">
        <v>0</v>
      </c>
      <c r="M18" s="390">
        <v>0.17</v>
      </c>
      <c r="N18" s="390">
        <v>5</v>
      </c>
      <c r="O18" s="390">
        <v>3</v>
      </c>
      <c r="P18" s="390">
        <v>1239</v>
      </c>
    </row>
    <row r="19" spans="1:16" ht="66.75" customHeight="1" x14ac:dyDescent="0.2">
      <c r="A19" s="382">
        <v>9</v>
      </c>
      <c r="B19" s="406" t="s">
        <v>296</v>
      </c>
      <c r="C19" s="370" t="s">
        <v>275</v>
      </c>
      <c r="D19" s="370" t="s">
        <v>307</v>
      </c>
      <c r="E19" s="382">
        <v>2018</v>
      </c>
      <c r="F19" s="260">
        <v>15</v>
      </c>
      <c r="G19" s="390">
        <v>3</v>
      </c>
      <c r="H19" s="246">
        <v>6.5000000000000002E-2</v>
      </c>
      <c r="I19" s="260">
        <v>5.5</v>
      </c>
      <c r="J19" s="246">
        <v>5.3999999999999999E-2</v>
      </c>
      <c r="K19" s="246">
        <v>0</v>
      </c>
      <c r="L19" s="246">
        <v>0</v>
      </c>
      <c r="M19" s="390">
        <v>1.7999999999999999E-2</v>
      </c>
      <c r="N19" s="390">
        <v>5.5</v>
      </c>
      <c r="O19" s="390">
        <v>2.5</v>
      </c>
      <c r="P19" s="390">
        <v>1208</v>
      </c>
    </row>
    <row r="20" spans="1:16" ht="72" customHeight="1" x14ac:dyDescent="0.2">
      <c r="A20" s="382">
        <v>10</v>
      </c>
      <c r="B20" s="406" t="s">
        <v>66</v>
      </c>
      <c r="C20" s="370" t="s">
        <v>275</v>
      </c>
      <c r="D20" s="370" t="s">
        <v>307</v>
      </c>
      <c r="E20" s="382">
        <v>2018</v>
      </c>
      <c r="F20" s="260">
        <v>7</v>
      </c>
      <c r="G20" s="390">
        <v>3</v>
      </c>
      <c r="H20" s="246">
        <v>6.4999999999999997E-3</v>
      </c>
      <c r="I20" s="260">
        <v>3</v>
      </c>
      <c r="J20" s="246">
        <v>0</v>
      </c>
      <c r="K20" s="246">
        <v>0</v>
      </c>
      <c r="L20" s="390">
        <v>0.02</v>
      </c>
      <c r="M20" s="246">
        <v>0</v>
      </c>
      <c r="N20" s="390">
        <v>3</v>
      </c>
      <c r="O20" s="390">
        <v>2.5</v>
      </c>
      <c r="P20" s="390">
        <v>18</v>
      </c>
    </row>
    <row r="21" spans="1:16" ht="65.25" customHeight="1" x14ac:dyDescent="0.2">
      <c r="A21" s="382">
        <v>11</v>
      </c>
      <c r="B21" s="406" t="s">
        <v>300</v>
      </c>
      <c r="C21" s="370" t="s">
        <v>275</v>
      </c>
      <c r="D21" s="370" t="s">
        <v>307</v>
      </c>
      <c r="E21" s="382">
        <v>2018</v>
      </c>
      <c r="F21" s="260">
        <v>45</v>
      </c>
      <c r="G21" s="390">
        <v>3</v>
      </c>
      <c r="H21" s="246">
        <v>0.01</v>
      </c>
      <c r="I21" s="260">
        <v>5</v>
      </c>
      <c r="J21" s="246">
        <v>0</v>
      </c>
      <c r="K21" s="246">
        <v>0</v>
      </c>
      <c r="L21" s="390">
        <v>3.1E-2</v>
      </c>
      <c r="M21" s="246">
        <v>0</v>
      </c>
      <c r="N21" s="390">
        <v>5</v>
      </c>
      <c r="O21" s="390">
        <v>9</v>
      </c>
      <c r="P21" s="390">
        <v>28</v>
      </c>
    </row>
    <row r="22" spans="1:16" ht="74.25" customHeight="1" x14ac:dyDescent="0.2">
      <c r="A22" s="382">
        <v>12</v>
      </c>
      <c r="B22" s="406" t="s">
        <v>320</v>
      </c>
      <c r="C22" s="370" t="s">
        <v>275</v>
      </c>
      <c r="D22" s="370" t="s">
        <v>307</v>
      </c>
      <c r="E22" s="382">
        <v>2019</v>
      </c>
      <c r="F22" s="260">
        <v>4</v>
      </c>
      <c r="G22" s="390">
        <v>3</v>
      </c>
      <c r="H22" s="246">
        <v>0.65</v>
      </c>
      <c r="I22" s="260">
        <v>3</v>
      </c>
      <c r="J22" s="246">
        <v>0</v>
      </c>
      <c r="K22" s="246">
        <v>0</v>
      </c>
      <c r="L22" s="309">
        <v>2E-3</v>
      </c>
      <c r="M22" s="246">
        <v>0</v>
      </c>
      <c r="N22" s="390">
        <v>3</v>
      </c>
      <c r="O22" s="390">
        <v>2</v>
      </c>
      <c r="P22" s="390">
        <v>18</v>
      </c>
    </row>
    <row r="23" spans="1:16" ht="75.75" customHeight="1" x14ac:dyDescent="0.2">
      <c r="A23" s="382">
        <v>13</v>
      </c>
      <c r="B23" s="406" t="s">
        <v>57</v>
      </c>
      <c r="C23" s="370" t="s">
        <v>275</v>
      </c>
      <c r="D23" s="370" t="s">
        <v>307</v>
      </c>
      <c r="E23" s="382">
        <v>2019</v>
      </c>
      <c r="F23" s="260">
        <v>30</v>
      </c>
      <c r="G23" s="390">
        <v>3</v>
      </c>
      <c r="H23" s="246">
        <v>0.06</v>
      </c>
      <c r="I23" s="260">
        <v>5</v>
      </c>
      <c r="J23" s="246">
        <v>5.2999999999999999E-2</v>
      </c>
      <c r="K23" s="246">
        <v>0</v>
      </c>
      <c r="L23" s="246">
        <v>0</v>
      </c>
      <c r="M23" s="390">
        <v>1.7000000000000001E-2</v>
      </c>
      <c r="N23" s="390">
        <v>5</v>
      </c>
      <c r="O23" s="390">
        <v>6</v>
      </c>
      <c r="P23" s="390">
        <v>1134</v>
      </c>
    </row>
    <row r="24" spans="1:16" ht="71.25" customHeight="1" x14ac:dyDescent="0.2">
      <c r="A24" s="382">
        <v>14</v>
      </c>
      <c r="B24" s="406" t="s">
        <v>56</v>
      </c>
      <c r="C24" s="370" t="s">
        <v>275</v>
      </c>
      <c r="D24" s="370" t="s">
        <v>307</v>
      </c>
      <c r="E24" s="382">
        <v>2019</v>
      </c>
      <c r="F24" s="260">
        <v>65</v>
      </c>
      <c r="G24" s="390">
        <v>3</v>
      </c>
      <c r="H24" s="246">
        <v>0.97</v>
      </c>
      <c r="I24" s="246">
        <v>4.5</v>
      </c>
      <c r="J24" s="246">
        <v>0</v>
      </c>
      <c r="K24" s="246">
        <v>0</v>
      </c>
      <c r="L24" s="390">
        <v>3.0000000000000001E-3</v>
      </c>
      <c r="M24" s="246">
        <v>0</v>
      </c>
      <c r="N24" s="246">
        <v>4.5</v>
      </c>
      <c r="O24" s="390">
        <v>6</v>
      </c>
      <c r="P24" s="390">
        <v>23</v>
      </c>
    </row>
    <row r="25" spans="1:16" ht="68.25" customHeight="1" x14ac:dyDescent="0.2">
      <c r="A25" s="382">
        <v>15</v>
      </c>
      <c r="B25" s="406" t="s">
        <v>321</v>
      </c>
      <c r="C25" s="370" t="s">
        <v>275</v>
      </c>
      <c r="D25" s="370" t="s">
        <v>307</v>
      </c>
      <c r="E25" s="382">
        <v>2020</v>
      </c>
      <c r="F25" s="310">
        <v>100</v>
      </c>
      <c r="G25" s="382">
        <v>3</v>
      </c>
      <c r="H25" s="311">
        <v>3.0000000000000001E-3</v>
      </c>
      <c r="I25" s="310">
        <v>40</v>
      </c>
      <c r="J25" s="312">
        <v>0</v>
      </c>
      <c r="K25" s="312">
        <v>0</v>
      </c>
      <c r="L25" s="311">
        <v>0.01</v>
      </c>
      <c r="M25" s="312">
        <v>0</v>
      </c>
      <c r="N25" s="312">
        <v>40</v>
      </c>
      <c r="O25" s="382">
        <v>1</v>
      </c>
      <c r="P25" s="382">
        <v>1</v>
      </c>
    </row>
    <row r="26" spans="1:16" ht="74.25" customHeight="1" x14ac:dyDescent="0.2">
      <c r="A26" s="382">
        <v>16</v>
      </c>
      <c r="B26" s="406" t="s">
        <v>401</v>
      </c>
      <c r="C26" s="370" t="s">
        <v>275</v>
      </c>
      <c r="D26" s="370" t="s">
        <v>307</v>
      </c>
      <c r="E26" s="382">
        <v>2020</v>
      </c>
      <c r="F26" s="310">
        <v>160</v>
      </c>
      <c r="G26" s="382">
        <v>3</v>
      </c>
      <c r="H26" s="311">
        <v>6.0000000000000001E-3</v>
      </c>
      <c r="I26" s="310">
        <v>90</v>
      </c>
      <c r="J26" s="311">
        <v>6.0000000000000001E-3</v>
      </c>
      <c r="K26" s="312">
        <v>0</v>
      </c>
      <c r="L26" s="312">
        <v>0</v>
      </c>
      <c r="M26" s="312">
        <v>0</v>
      </c>
      <c r="N26" s="312">
        <v>90</v>
      </c>
      <c r="O26" s="382">
        <v>3</v>
      </c>
      <c r="P26" s="382"/>
    </row>
    <row r="27" spans="1:16" ht="74.25" customHeight="1" x14ac:dyDescent="0.2">
      <c r="A27" s="382">
        <v>17</v>
      </c>
      <c r="B27" s="406" t="s">
        <v>400</v>
      </c>
      <c r="C27" s="370" t="s">
        <v>275</v>
      </c>
      <c r="D27" s="370" t="s">
        <v>307</v>
      </c>
      <c r="E27" s="382">
        <v>2020</v>
      </c>
      <c r="F27" s="310">
        <v>60</v>
      </c>
      <c r="G27" s="382">
        <v>3</v>
      </c>
      <c r="H27" s="311">
        <v>3.0000000000000001E-3</v>
      </c>
      <c r="I27" s="310">
        <v>28</v>
      </c>
      <c r="J27" s="311">
        <v>0</v>
      </c>
      <c r="K27" s="312">
        <v>0</v>
      </c>
      <c r="L27" s="311">
        <v>0.01</v>
      </c>
      <c r="M27" s="312">
        <v>0</v>
      </c>
      <c r="N27" s="312">
        <v>28</v>
      </c>
      <c r="O27" s="382">
        <v>1</v>
      </c>
      <c r="P27" s="382"/>
    </row>
    <row r="28" spans="1:16" ht="87.75" customHeight="1" x14ac:dyDescent="0.2">
      <c r="A28" s="382">
        <v>18</v>
      </c>
      <c r="B28" s="406" t="s">
        <v>367</v>
      </c>
      <c r="C28" s="61" t="s">
        <v>394</v>
      </c>
      <c r="D28" s="370" t="s">
        <v>308</v>
      </c>
      <c r="E28" s="382">
        <v>2017</v>
      </c>
      <c r="F28" s="310">
        <v>50</v>
      </c>
      <c r="G28" s="382">
        <v>3</v>
      </c>
      <c r="H28" s="312">
        <v>1.4E-2</v>
      </c>
      <c r="I28" s="310">
        <v>16.399999999999999</v>
      </c>
      <c r="J28" s="312">
        <v>0</v>
      </c>
      <c r="K28" s="382">
        <v>6.3E-3</v>
      </c>
      <c r="L28" s="312">
        <v>0</v>
      </c>
      <c r="M28" s="312">
        <v>0</v>
      </c>
      <c r="N28" s="312">
        <v>0</v>
      </c>
      <c r="O28" s="249">
        <v>3</v>
      </c>
      <c r="P28" s="249">
        <v>76</v>
      </c>
    </row>
    <row r="29" spans="1:16" ht="79.5" customHeight="1" x14ac:dyDescent="0.2">
      <c r="A29" s="382">
        <v>19</v>
      </c>
      <c r="B29" s="406" t="s">
        <v>88</v>
      </c>
      <c r="C29" s="61" t="s">
        <v>394</v>
      </c>
      <c r="D29" s="370" t="s">
        <v>308</v>
      </c>
      <c r="E29" s="382">
        <v>2017</v>
      </c>
      <c r="F29" s="310">
        <v>30</v>
      </c>
      <c r="G29" s="382">
        <v>3</v>
      </c>
      <c r="H29" s="312">
        <v>1.5E-3</v>
      </c>
      <c r="I29" s="310">
        <v>5</v>
      </c>
      <c r="J29" s="312">
        <v>0</v>
      </c>
      <c r="K29" s="382">
        <v>2E-3</v>
      </c>
      <c r="L29" s="310">
        <v>0</v>
      </c>
      <c r="M29" s="312">
        <v>0</v>
      </c>
      <c r="N29" s="312">
        <v>0</v>
      </c>
      <c r="O29" s="249">
        <v>6</v>
      </c>
      <c r="P29" s="249">
        <v>6</v>
      </c>
    </row>
    <row r="30" spans="1:16" ht="84" customHeight="1" x14ac:dyDescent="0.2">
      <c r="A30" s="382">
        <v>20</v>
      </c>
      <c r="B30" s="406" t="s">
        <v>368</v>
      </c>
      <c r="C30" s="61" t="s">
        <v>394</v>
      </c>
      <c r="D30" s="370" t="s">
        <v>308</v>
      </c>
      <c r="E30" s="382">
        <v>2018</v>
      </c>
      <c r="F30" s="310">
        <v>10</v>
      </c>
      <c r="G30" s="382">
        <v>3</v>
      </c>
      <c r="H30" s="312">
        <v>3.0000000000000001E-3</v>
      </c>
      <c r="I30" s="311">
        <v>2.4</v>
      </c>
      <c r="J30" s="312">
        <v>0</v>
      </c>
      <c r="K30" s="312">
        <v>0</v>
      </c>
      <c r="L30" s="310">
        <v>1E-3</v>
      </c>
      <c r="M30" s="312">
        <v>0</v>
      </c>
      <c r="N30" s="312">
        <v>0.36499999999999999</v>
      </c>
      <c r="O30" s="249">
        <v>4</v>
      </c>
      <c r="P30" s="249">
        <v>1</v>
      </c>
    </row>
    <row r="31" spans="1:16" ht="82.5" customHeight="1" x14ac:dyDescent="0.2">
      <c r="A31" s="382">
        <v>21</v>
      </c>
      <c r="B31" s="406" t="s">
        <v>387</v>
      </c>
      <c r="C31" s="61" t="s">
        <v>394</v>
      </c>
      <c r="D31" s="370" t="s">
        <v>308</v>
      </c>
      <c r="E31" s="382">
        <v>2019</v>
      </c>
      <c r="F31" s="310">
        <v>180</v>
      </c>
      <c r="G31" s="382">
        <v>3</v>
      </c>
      <c r="H31" s="312">
        <v>3.9E-2</v>
      </c>
      <c r="I31" s="311">
        <v>23.4</v>
      </c>
      <c r="J31" s="312">
        <v>0</v>
      </c>
      <c r="K31" s="382">
        <v>6.3E-3</v>
      </c>
      <c r="L31" s="310">
        <v>0</v>
      </c>
      <c r="M31" s="312">
        <v>0</v>
      </c>
      <c r="N31" s="312">
        <v>0</v>
      </c>
      <c r="O31" s="249">
        <v>8</v>
      </c>
      <c r="P31" s="249">
        <v>1</v>
      </c>
    </row>
    <row r="32" spans="1:16" ht="76.5" customHeight="1" x14ac:dyDescent="0.2">
      <c r="A32" s="382">
        <v>22</v>
      </c>
      <c r="B32" s="406" t="s">
        <v>56</v>
      </c>
      <c r="C32" s="61" t="s">
        <v>394</v>
      </c>
      <c r="D32" s="370" t="s">
        <v>308</v>
      </c>
      <c r="E32" s="382">
        <v>2019</v>
      </c>
      <c r="F32" s="310">
        <v>360</v>
      </c>
      <c r="G32" s="382">
        <v>3</v>
      </c>
      <c r="H32" s="312">
        <v>1.6E-2</v>
      </c>
      <c r="I32" s="312">
        <v>120</v>
      </c>
      <c r="J32" s="312">
        <v>0</v>
      </c>
      <c r="K32" s="312">
        <v>0</v>
      </c>
      <c r="L32" s="310">
        <v>0.05</v>
      </c>
      <c r="M32" s="312">
        <v>0</v>
      </c>
      <c r="N32" s="312">
        <v>0</v>
      </c>
      <c r="O32" s="249">
        <v>3</v>
      </c>
      <c r="P32" s="249">
        <v>23</v>
      </c>
    </row>
    <row r="33" spans="1:16" ht="77.25" customHeight="1" x14ac:dyDescent="0.2">
      <c r="A33" s="382">
        <v>23</v>
      </c>
      <c r="B33" s="406" t="s">
        <v>388</v>
      </c>
      <c r="C33" s="61" t="s">
        <v>394</v>
      </c>
      <c r="D33" s="370" t="s">
        <v>308</v>
      </c>
      <c r="E33" s="382">
        <v>2019</v>
      </c>
      <c r="F33" s="310">
        <v>40</v>
      </c>
      <c r="G33" s="382">
        <v>3</v>
      </c>
      <c r="H33" s="311">
        <v>3.0000000000000001E-3</v>
      </c>
      <c r="I33" s="311">
        <v>2.4</v>
      </c>
      <c r="J33" s="312">
        <v>0</v>
      </c>
      <c r="K33" s="312">
        <v>0</v>
      </c>
      <c r="L33" s="310">
        <v>1E-3</v>
      </c>
      <c r="M33" s="312">
        <v>0</v>
      </c>
      <c r="N33" s="312">
        <v>0</v>
      </c>
      <c r="O33" s="249"/>
      <c r="P33" s="249">
        <v>0.91</v>
      </c>
    </row>
    <row r="34" spans="1:16" ht="71.25" customHeight="1" x14ac:dyDescent="0.2">
      <c r="A34" s="382">
        <v>24</v>
      </c>
      <c r="B34" s="406" t="s">
        <v>166</v>
      </c>
      <c r="C34" s="61" t="s">
        <v>394</v>
      </c>
      <c r="D34" s="370" t="s">
        <v>308</v>
      </c>
      <c r="E34" s="382">
        <v>2020</v>
      </c>
      <c r="F34" s="310">
        <v>7</v>
      </c>
      <c r="G34" s="382">
        <v>3</v>
      </c>
      <c r="H34" s="312">
        <v>6.4999999999999997E-3</v>
      </c>
      <c r="I34" s="312">
        <v>2.4</v>
      </c>
      <c r="J34" s="312">
        <v>0</v>
      </c>
      <c r="K34" s="312">
        <v>0</v>
      </c>
      <c r="L34" s="310">
        <v>2E-3</v>
      </c>
      <c r="M34" s="312">
        <v>0</v>
      </c>
      <c r="N34" s="312">
        <v>0</v>
      </c>
      <c r="O34" s="249">
        <v>4</v>
      </c>
      <c r="P34" s="312">
        <v>1.82</v>
      </c>
    </row>
    <row r="35" spans="1:16" ht="75.75" customHeight="1" x14ac:dyDescent="0.2">
      <c r="A35" s="382">
        <v>25</v>
      </c>
      <c r="B35" s="258" t="s">
        <v>276</v>
      </c>
      <c r="C35" s="61" t="s">
        <v>398</v>
      </c>
      <c r="D35" s="61" t="s">
        <v>309</v>
      </c>
      <c r="E35" s="382">
        <v>2017</v>
      </c>
      <c r="F35" s="312">
        <v>30</v>
      </c>
      <c r="G35" s="262">
        <v>3</v>
      </c>
      <c r="H35" s="312">
        <v>1.4999999999999999E-2</v>
      </c>
      <c r="I35" s="312">
        <v>109.6</v>
      </c>
      <c r="J35" s="312">
        <v>1.2999999999999999E-2</v>
      </c>
      <c r="K35" s="312">
        <v>0</v>
      </c>
      <c r="L35" s="310">
        <v>0</v>
      </c>
      <c r="M35" s="312">
        <v>0</v>
      </c>
      <c r="N35" s="312">
        <v>79.599999999999994</v>
      </c>
      <c r="O35" s="312">
        <v>0.3</v>
      </c>
      <c r="P35" s="249">
        <v>28</v>
      </c>
    </row>
    <row r="36" spans="1:16" ht="82.5" customHeight="1" x14ac:dyDescent="0.2">
      <c r="A36" s="382">
        <v>26</v>
      </c>
      <c r="B36" s="258" t="s">
        <v>277</v>
      </c>
      <c r="C36" s="61" t="s">
        <v>398</v>
      </c>
      <c r="D36" s="61" t="s">
        <v>309</v>
      </c>
      <c r="E36" s="382">
        <v>2017</v>
      </c>
      <c r="F36" s="312">
        <v>10</v>
      </c>
      <c r="G36" s="262">
        <v>3</v>
      </c>
      <c r="H36" s="312">
        <v>6.0000000000000001E-3</v>
      </c>
      <c r="I36" s="312">
        <v>42.1</v>
      </c>
      <c r="J36" s="312">
        <v>5.0000000000000001E-3</v>
      </c>
      <c r="K36" s="261">
        <v>0</v>
      </c>
      <c r="L36" s="310">
        <v>0</v>
      </c>
      <c r="M36" s="312">
        <v>0</v>
      </c>
      <c r="N36" s="312">
        <v>32.1</v>
      </c>
      <c r="O36" s="312">
        <v>0.3</v>
      </c>
      <c r="P36" s="249">
        <v>11</v>
      </c>
    </row>
    <row r="37" spans="1:16" ht="69" customHeight="1" x14ac:dyDescent="0.2">
      <c r="A37" s="382">
        <v>27</v>
      </c>
      <c r="B37" s="406" t="s">
        <v>322</v>
      </c>
      <c r="C37" s="61" t="s">
        <v>398</v>
      </c>
      <c r="D37" s="61" t="s">
        <v>309</v>
      </c>
      <c r="E37" s="382">
        <v>2017</v>
      </c>
      <c r="F37" s="310">
        <v>45</v>
      </c>
      <c r="G37" s="262">
        <v>3</v>
      </c>
      <c r="H37" s="312">
        <v>2.3E-2</v>
      </c>
      <c r="I37" s="310">
        <v>168.9</v>
      </c>
      <c r="J37" s="312">
        <v>0.02</v>
      </c>
      <c r="K37" s="261">
        <v>0</v>
      </c>
      <c r="L37" s="310">
        <v>0</v>
      </c>
      <c r="M37" s="312">
        <v>0</v>
      </c>
      <c r="N37" s="312">
        <v>123.9</v>
      </c>
      <c r="O37" s="310">
        <v>0.3</v>
      </c>
      <c r="P37" s="249">
        <v>43</v>
      </c>
    </row>
    <row r="38" spans="1:16" ht="69" customHeight="1" x14ac:dyDescent="0.2">
      <c r="A38" s="382">
        <v>28</v>
      </c>
      <c r="B38" s="406" t="s">
        <v>328</v>
      </c>
      <c r="C38" s="61" t="s">
        <v>398</v>
      </c>
      <c r="D38" s="61" t="s">
        <v>309</v>
      </c>
      <c r="E38" s="382">
        <v>2019</v>
      </c>
      <c r="F38" s="310">
        <v>7</v>
      </c>
      <c r="G38" s="262">
        <v>3</v>
      </c>
      <c r="H38" s="312">
        <v>0.65400000000000003</v>
      </c>
      <c r="I38" s="310">
        <v>6</v>
      </c>
      <c r="J38" s="312">
        <v>0</v>
      </c>
      <c r="K38" s="261">
        <v>0</v>
      </c>
      <c r="L38" s="310">
        <v>2E-3</v>
      </c>
      <c r="M38" s="312">
        <v>0</v>
      </c>
      <c r="N38" s="312">
        <v>6</v>
      </c>
      <c r="O38" s="310">
        <v>1.3</v>
      </c>
      <c r="P38" s="312">
        <v>1.82</v>
      </c>
    </row>
    <row r="39" spans="1:16" ht="69" customHeight="1" x14ac:dyDescent="0.2">
      <c r="A39" s="382">
        <v>29</v>
      </c>
      <c r="B39" s="406" t="s">
        <v>402</v>
      </c>
      <c r="C39" s="61" t="s">
        <v>398</v>
      </c>
      <c r="D39" s="61" t="s">
        <v>309</v>
      </c>
      <c r="E39" s="382">
        <v>2020</v>
      </c>
      <c r="F39" s="310">
        <v>16</v>
      </c>
      <c r="G39" s="262">
        <v>3</v>
      </c>
      <c r="H39" s="311">
        <v>3.0000000000000001E-3</v>
      </c>
      <c r="I39" s="312">
        <v>32.409999999999997</v>
      </c>
      <c r="J39" s="312">
        <v>0</v>
      </c>
      <c r="K39" s="261">
        <v>0</v>
      </c>
      <c r="L39" s="310">
        <v>8.0000000000000002E-3</v>
      </c>
      <c r="M39" s="312">
        <v>0</v>
      </c>
      <c r="N39" s="312">
        <v>32.409999999999997</v>
      </c>
      <c r="O39" s="310"/>
      <c r="P39" s="312">
        <v>2.74</v>
      </c>
    </row>
    <row r="40" spans="1:16" ht="61.5" customHeight="1" x14ac:dyDescent="0.2">
      <c r="A40" s="382">
        <v>30</v>
      </c>
      <c r="B40" s="406" t="s">
        <v>436</v>
      </c>
      <c r="C40" s="61" t="s">
        <v>395</v>
      </c>
      <c r="D40" s="61" t="s">
        <v>356</v>
      </c>
      <c r="E40" s="382">
        <v>2020</v>
      </c>
      <c r="F40" s="310">
        <v>769.3</v>
      </c>
      <c r="G40" s="262">
        <v>4</v>
      </c>
      <c r="H40" s="311">
        <v>1.4999999999999999E-2</v>
      </c>
      <c r="I40" s="310">
        <v>255</v>
      </c>
      <c r="J40" s="311">
        <v>0.01</v>
      </c>
      <c r="K40" s="312">
        <v>0</v>
      </c>
      <c r="L40" s="310">
        <v>1.2E-2</v>
      </c>
      <c r="M40" s="312">
        <v>0</v>
      </c>
      <c r="N40" s="312">
        <v>255</v>
      </c>
      <c r="O40" s="310">
        <v>4</v>
      </c>
      <c r="P40" s="312">
        <v>10.94</v>
      </c>
    </row>
    <row r="41" spans="1:16" ht="51.75" customHeight="1" x14ac:dyDescent="0.2">
      <c r="A41" s="677"/>
      <c r="B41" s="671" t="s">
        <v>202</v>
      </c>
      <c r="C41" s="678"/>
      <c r="D41" s="678"/>
      <c r="E41" s="387">
        <v>2017</v>
      </c>
      <c r="F41" s="386">
        <f>F11+F12+F13+F15+F16+F17+F18+F28+F29+F35+F36+F37</f>
        <v>956</v>
      </c>
      <c r="G41" s="338">
        <v>3</v>
      </c>
      <c r="H41" s="270">
        <f>H11+H12+H13+H15+H16+H17+H18+H28+H29+H35+H36+H37</f>
        <v>0.93910000000000005</v>
      </c>
      <c r="I41" s="270">
        <f t="shared" ref="I41:N41" si="0">I11+I12+I13+I15+I16+I17+I18+I28+I29+I35+I36+I37</f>
        <v>3789.7400000000002</v>
      </c>
      <c r="J41" s="270">
        <f>J11+J12+J13+J15+J16+J17+J18+J28+J29+J35+J36+J37</f>
        <v>1.0863999999999998</v>
      </c>
      <c r="K41" s="270">
        <f>K11+K12+K13+K15+K16+K17+K18+K28+K29+K35+K36+K37</f>
        <v>0.14830000000000002</v>
      </c>
      <c r="L41" s="416">
        <f>L11+L12+L13+L15+L16+L17+L18+L28+L29+L35+L36+L37</f>
        <v>2.2349999999999999</v>
      </c>
      <c r="M41" s="270">
        <f t="shared" si="0"/>
        <v>0.32</v>
      </c>
      <c r="N41" s="270">
        <f t="shared" si="0"/>
        <v>3648.34</v>
      </c>
      <c r="O41" s="339"/>
      <c r="P41" s="339">
        <f>P11+P12+P13+P15+P16+P17+P18+P28+P29+P35+P36+P37</f>
        <v>2902</v>
      </c>
    </row>
    <row r="42" spans="1:16" ht="42" customHeight="1" x14ac:dyDescent="0.2">
      <c r="A42" s="677"/>
      <c r="B42" s="671"/>
      <c r="C42" s="678"/>
      <c r="D42" s="678"/>
      <c r="E42" s="387">
        <v>2018</v>
      </c>
      <c r="F42" s="386">
        <f>F14+F19+F20+F21+F30</f>
        <v>1690.5</v>
      </c>
      <c r="G42" s="338">
        <v>3</v>
      </c>
      <c r="H42" s="270">
        <f>H14+H19+H20+H21+H30</f>
        <v>0.19350000000000001</v>
      </c>
      <c r="I42" s="270">
        <f t="shared" ref="I42:P42" si="1">I14+I19+I20+I21+I30</f>
        <v>538.9</v>
      </c>
      <c r="J42" s="270">
        <f>J14+J19+J20+J21+J30</f>
        <v>5.3999999999999999E-2</v>
      </c>
      <c r="K42" s="270">
        <f t="shared" si="1"/>
        <v>0</v>
      </c>
      <c r="L42" s="270">
        <f t="shared" si="1"/>
        <v>0.38729999999999998</v>
      </c>
      <c r="M42" s="270">
        <f t="shared" si="1"/>
        <v>1.7999999999999999E-2</v>
      </c>
      <c r="N42" s="270">
        <f t="shared" si="1"/>
        <v>536.86500000000001</v>
      </c>
      <c r="O42" s="339"/>
      <c r="P42" s="339">
        <f t="shared" si="1"/>
        <v>1561</v>
      </c>
    </row>
    <row r="43" spans="1:16" ht="30" customHeight="1" x14ac:dyDescent="0.2">
      <c r="A43" s="677"/>
      <c r="B43" s="671"/>
      <c r="C43" s="678"/>
      <c r="D43" s="678"/>
      <c r="E43" s="672">
        <v>2019</v>
      </c>
      <c r="F43" s="673">
        <f>F22+F23+F24+F31+F32+F33+F38</f>
        <v>686</v>
      </c>
      <c r="G43" s="675">
        <v>3</v>
      </c>
      <c r="H43" s="657">
        <f>H22+H23+H24+H31+H32+H33+H38</f>
        <v>2.3919999999999999</v>
      </c>
      <c r="I43" s="657">
        <f t="shared" ref="I43:N43" si="2">I22+I23+I24+I31+I32+I33+I38</f>
        <v>164.3</v>
      </c>
      <c r="J43" s="657">
        <f>J22+J23+J24+J31+J32+J33+J38</f>
        <v>5.2999999999999999E-2</v>
      </c>
      <c r="K43" s="673">
        <f t="shared" si="2"/>
        <v>6.3E-3</v>
      </c>
      <c r="L43" s="657">
        <f t="shared" si="2"/>
        <v>5.8000000000000003E-2</v>
      </c>
      <c r="M43" s="657">
        <f t="shared" si="2"/>
        <v>1.7000000000000001E-2</v>
      </c>
      <c r="N43" s="657">
        <f t="shared" si="2"/>
        <v>18.5</v>
      </c>
      <c r="O43" s="658"/>
      <c r="P43" s="658">
        <f>P22+P23+P24+P31+P32+P33+P38</f>
        <v>1201.73</v>
      </c>
    </row>
    <row r="44" spans="1:16" ht="21" customHeight="1" x14ac:dyDescent="0.2">
      <c r="A44" s="677"/>
      <c r="B44" s="671"/>
      <c r="C44" s="678"/>
      <c r="D44" s="678"/>
      <c r="E44" s="672"/>
      <c r="F44" s="673"/>
      <c r="G44" s="675"/>
      <c r="H44" s="657"/>
      <c r="I44" s="657"/>
      <c r="J44" s="657"/>
      <c r="K44" s="673"/>
      <c r="L44" s="657"/>
      <c r="M44" s="657"/>
      <c r="N44" s="657"/>
      <c r="O44" s="658"/>
      <c r="P44" s="658"/>
    </row>
    <row r="45" spans="1:16" ht="27.75" customHeight="1" x14ac:dyDescent="0.2">
      <c r="A45" s="677"/>
      <c r="B45" s="671"/>
      <c r="C45" s="678"/>
      <c r="D45" s="678"/>
      <c r="E45" s="672"/>
      <c r="F45" s="673"/>
      <c r="G45" s="675"/>
      <c r="H45" s="657"/>
      <c r="I45" s="657"/>
      <c r="J45" s="657"/>
      <c r="K45" s="673"/>
      <c r="L45" s="657"/>
      <c r="M45" s="657"/>
      <c r="N45" s="657"/>
      <c r="O45" s="658"/>
      <c r="P45" s="658"/>
    </row>
    <row r="46" spans="1:16" ht="30" customHeight="1" x14ac:dyDescent="0.2">
      <c r="A46" s="677"/>
      <c r="B46" s="671"/>
      <c r="C46" s="678"/>
      <c r="D46" s="678"/>
      <c r="E46" s="672">
        <v>2020</v>
      </c>
      <c r="F46" s="386">
        <f>F25+F26+F27+F34+F39</f>
        <v>343</v>
      </c>
      <c r="G46" s="338">
        <v>3</v>
      </c>
      <c r="H46" s="657">
        <f>H25+H26+H34+H39+H40+H27</f>
        <v>3.6500000000000005E-2</v>
      </c>
      <c r="I46" s="657">
        <f t="shared" ref="I46:P46" si="3">I25+I26+I34+I39+I40+I27</f>
        <v>447.81</v>
      </c>
      <c r="J46" s="657">
        <f>J25+J26+J34+J39+J40+J27</f>
        <v>1.6E-2</v>
      </c>
      <c r="K46" s="657">
        <f t="shared" si="3"/>
        <v>0</v>
      </c>
      <c r="L46" s="657">
        <f t="shared" si="3"/>
        <v>4.2000000000000003E-2</v>
      </c>
      <c r="M46" s="657">
        <f t="shared" si="3"/>
        <v>0</v>
      </c>
      <c r="N46" s="657">
        <f t="shared" si="3"/>
        <v>445.40999999999997</v>
      </c>
      <c r="O46" s="657"/>
      <c r="P46" s="658">
        <f t="shared" si="3"/>
        <v>16.5</v>
      </c>
    </row>
    <row r="47" spans="1:16" ht="42.75" customHeight="1" x14ac:dyDescent="0.2">
      <c r="A47" s="677"/>
      <c r="B47" s="671"/>
      <c r="C47" s="678"/>
      <c r="D47" s="678"/>
      <c r="E47" s="672"/>
      <c r="F47" s="386">
        <f>F40</f>
        <v>769.3</v>
      </c>
      <c r="G47" s="338">
        <v>4</v>
      </c>
      <c r="H47" s="657"/>
      <c r="I47" s="657"/>
      <c r="J47" s="657"/>
      <c r="K47" s="657"/>
      <c r="L47" s="657"/>
      <c r="M47" s="657"/>
      <c r="N47" s="657"/>
      <c r="O47" s="657"/>
      <c r="P47" s="658"/>
    </row>
    <row r="48" spans="1:16" s="140" customFormat="1" ht="55.5" customHeight="1" x14ac:dyDescent="0.2">
      <c r="A48" s="677"/>
      <c r="B48" s="671"/>
      <c r="C48" s="678"/>
      <c r="D48" s="678"/>
      <c r="E48" s="387"/>
      <c r="F48" s="303">
        <f>F41+F42+F43+F46+F47</f>
        <v>4444.8</v>
      </c>
      <c r="G48" s="340">
        <v>5</v>
      </c>
      <c r="H48" s="270">
        <f t="shared" ref="H48:N48" si="4">H41+H42+H43+H46</f>
        <v>3.5611000000000002</v>
      </c>
      <c r="I48" s="270">
        <f t="shared" si="4"/>
        <v>4940.7500000000009</v>
      </c>
      <c r="J48" s="270">
        <f t="shared" si="4"/>
        <v>1.2093999999999998</v>
      </c>
      <c r="K48" s="270">
        <f t="shared" si="4"/>
        <v>0.15460000000000002</v>
      </c>
      <c r="L48" s="270">
        <f t="shared" si="4"/>
        <v>2.7222999999999997</v>
      </c>
      <c r="M48" s="270">
        <f t="shared" si="4"/>
        <v>0.35500000000000004</v>
      </c>
      <c r="N48" s="270">
        <f t="shared" si="4"/>
        <v>4649.1149999999998</v>
      </c>
      <c r="O48" s="270"/>
      <c r="P48" s="339">
        <f>P41+P42+P43+P46</f>
        <v>5681.23</v>
      </c>
    </row>
    <row r="49" spans="1:17" ht="27.75" customHeight="1" x14ac:dyDescent="0.2">
      <c r="A49" s="676" t="s">
        <v>201</v>
      </c>
      <c r="B49" s="676"/>
      <c r="C49" s="676"/>
      <c r="D49" s="676"/>
      <c r="E49" s="676"/>
      <c r="F49" s="676"/>
      <c r="G49" s="676"/>
      <c r="H49" s="676"/>
      <c r="I49" s="676"/>
      <c r="J49" s="676"/>
      <c r="K49" s="676"/>
      <c r="L49" s="676"/>
      <c r="M49" s="676"/>
      <c r="N49" s="676"/>
      <c r="O49" s="676"/>
      <c r="P49" s="676"/>
    </row>
    <row r="50" spans="1:17" ht="27.75" customHeight="1" x14ac:dyDescent="0.2">
      <c r="A50" s="676" t="s">
        <v>204</v>
      </c>
      <c r="B50" s="676"/>
      <c r="C50" s="676"/>
      <c r="D50" s="676"/>
      <c r="E50" s="676"/>
      <c r="F50" s="676"/>
      <c r="G50" s="676"/>
      <c r="H50" s="676"/>
      <c r="I50" s="676"/>
      <c r="J50" s="676"/>
      <c r="K50" s="676"/>
      <c r="L50" s="676"/>
      <c r="M50" s="676"/>
      <c r="N50" s="676"/>
      <c r="O50" s="676"/>
      <c r="P50" s="676"/>
    </row>
    <row r="51" spans="1:17" s="8" customFormat="1" ht="27.75" customHeight="1" x14ac:dyDescent="0.2">
      <c r="A51" s="667">
        <v>31</v>
      </c>
      <c r="B51" s="773" t="s">
        <v>360</v>
      </c>
      <c r="C51" s="681" t="s">
        <v>278</v>
      </c>
      <c r="D51" s="681" t="s">
        <v>369</v>
      </c>
      <c r="E51" s="674">
        <v>2018</v>
      </c>
      <c r="F51" s="341">
        <v>31239.206999999999</v>
      </c>
      <c r="G51" s="341" t="s">
        <v>323</v>
      </c>
      <c r="H51" s="674">
        <v>1.3</v>
      </c>
      <c r="I51" s="682">
        <v>8923.2000000000007</v>
      </c>
      <c r="J51" s="674">
        <v>1.25</v>
      </c>
      <c r="K51" s="690"/>
      <c r="L51" s="690"/>
      <c r="M51" s="690"/>
      <c r="N51" s="682">
        <v>8923.2000000000007</v>
      </c>
      <c r="O51" s="674">
        <v>4</v>
      </c>
      <c r="P51" s="674">
        <v>3574</v>
      </c>
      <c r="Q51" s="354"/>
    </row>
    <row r="52" spans="1:17" ht="35.25" customHeight="1" x14ac:dyDescent="0.2">
      <c r="A52" s="667"/>
      <c r="B52" s="773"/>
      <c r="C52" s="681"/>
      <c r="D52" s="681"/>
      <c r="E52" s="674"/>
      <c r="F52" s="342">
        <v>3471.0230000000001</v>
      </c>
      <c r="G52" s="343">
        <v>2</v>
      </c>
      <c r="H52" s="674"/>
      <c r="I52" s="682"/>
      <c r="J52" s="674"/>
      <c r="K52" s="690"/>
      <c r="L52" s="690"/>
      <c r="M52" s="690"/>
      <c r="N52" s="682"/>
      <c r="O52" s="674"/>
      <c r="P52" s="674"/>
    </row>
    <row r="53" spans="1:17" ht="24.75" customHeight="1" x14ac:dyDescent="0.2">
      <c r="A53" s="667"/>
      <c r="B53" s="773"/>
      <c r="C53" s="681"/>
      <c r="D53" s="681"/>
      <c r="E53" s="674"/>
      <c r="F53" s="776">
        <f>F51+F52</f>
        <v>34710.229999999996</v>
      </c>
      <c r="G53" s="674">
        <v>5</v>
      </c>
      <c r="H53" s="674"/>
      <c r="I53" s="682"/>
      <c r="J53" s="674"/>
      <c r="K53" s="690"/>
      <c r="L53" s="690"/>
      <c r="M53" s="690"/>
      <c r="N53" s="682"/>
      <c r="O53" s="674"/>
      <c r="P53" s="674"/>
    </row>
    <row r="54" spans="1:17" ht="13.5" customHeight="1" x14ac:dyDescent="0.2">
      <c r="A54" s="667"/>
      <c r="B54" s="773"/>
      <c r="C54" s="681"/>
      <c r="D54" s="681"/>
      <c r="E54" s="674"/>
      <c r="F54" s="776"/>
      <c r="G54" s="674"/>
      <c r="H54" s="674"/>
      <c r="I54" s="682"/>
      <c r="J54" s="674"/>
      <c r="K54" s="690"/>
      <c r="L54" s="690"/>
      <c r="M54" s="690"/>
      <c r="N54" s="682"/>
      <c r="O54" s="674"/>
      <c r="P54" s="674"/>
    </row>
    <row r="55" spans="1:17" ht="47.25" customHeight="1" x14ac:dyDescent="0.2">
      <c r="A55" s="667"/>
      <c r="B55" s="773"/>
      <c r="C55" s="681"/>
      <c r="D55" s="681"/>
      <c r="E55" s="674"/>
      <c r="F55" s="776"/>
      <c r="G55" s="674"/>
      <c r="H55" s="674"/>
      <c r="I55" s="682"/>
      <c r="J55" s="674"/>
      <c r="K55" s="690"/>
      <c r="L55" s="690"/>
      <c r="M55" s="690"/>
      <c r="N55" s="682"/>
      <c r="O55" s="674"/>
      <c r="P55" s="674"/>
    </row>
    <row r="56" spans="1:17" ht="32.25" customHeight="1" x14ac:dyDescent="0.2">
      <c r="A56" s="667">
        <v>32</v>
      </c>
      <c r="B56" s="689" t="s">
        <v>361</v>
      </c>
      <c r="C56" s="681"/>
      <c r="D56" s="681"/>
      <c r="E56" s="674">
        <v>2019</v>
      </c>
      <c r="F56" s="342">
        <v>49598.544999999998</v>
      </c>
      <c r="G56" s="343" t="s">
        <v>323</v>
      </c>
      <c r="H56" s="674">
        <v>1.3</v>
      </c>
      <c r="I56" s="682">
        <v>8923.2000000000007</v>
      </c>
      <c r="J56" s="674">
        <v>1.25</v>
      </c>
      <c r="K56" s="690"/>
      <c r="L56" s="690"/>
      <c r="M56" s="690"/>
      <c r="N56" s="682">
        <v>8923.2000000000007</v>
      </c>
      <c r="O56" s="674">
        <v>4</v>
      </c>
      <c r="P56" s="674">
        <v>3574</v>
      </c>
    </row>
    <row r="57" spans="1:17" ht="60" customHeight="1" x14ac:dyDescent="0.2">
      <c r="A57" s="667"/>
      <c r="B57" s="689"/>
      <c r="C57" s="681"/>
      <c r="D57" s="681"/>
      <c r="E57" s="674"/>
      <c r="F57" s="342">
        <v>5510.95</v>
      </c>
      <c r="G57" s="343">
        <v>2</v>
      </c>
      <c r="H57" s="674"/>
      <c r="I57" s="682"/>
      <c r="J57" s="674"/>
      <c r="K57" s="690"/>
      <c r="L57" s="690"/>
      <c r="M57" s="690"/>
      <c r="N57" s="682"/>
      <c r="O57" s="674"/>
      <c r="P57" s="674"/>
    </row>
    <row r="58" spans="1:17" ht="80.25" customHeight="1" x14ac:dyDescent="0.2">
      <c r="A58" s="667"/>
      <c r="B58" s="689"/>
      <c r="C58" s="681"/>
      <c r="D58" s="681"/>
      <c r="E58" s="674"/>
      <c r="F58" s="342">
        <f>F56+F57</f>
        <v>55109.494999999995</v>
      </c>
      <c r="G58" s="343">
        <v>5</v>
      </c>
      <c r="H58" s="674"/>
      <c r="I58" s="682"/>
      <c r="J58" s="674"/>
      <c r="K58" s="690"/>
      <c r="L58" s="690"/>
      <c r="M58" s="690"/>
      <c r="N58" s="682"/>
      <c r="O58" s="674"/>
      <c r="P58" s="674"/>
    </row>
    <row r="59" spans="1:17" s="5" customFormat="1" ht="45.75" customHeight="1" x14ac:dyDescent="0.2">
      <c r="A59" s="685">
        <v>33</v>
      </c>
      <c r="B59" s="790" t="s">
        <v>437</v>
      </c>
      <c r="C59" s="796" t="s">
        <v>441</v>
      </c>
      <c r="D59" s="791" t="s">
        <v>438</v>
      </c>
      <c r="E59" s="669">
        <v>2020</v>
      </c>
      <c r="F59" s="344">
        <v>17569.844000000001</v>
      </c>
      <c r="G59" s="345">
        <v>1</v>
      </c>
      <c r="H59" s="669"/>
      <c r="I59" s="640"/>
      <c r="J59" s="669"/>
      <c r="K59" s="669"/>
      <c r="L59" s="669"/>
      <c r="M59" s="669"/>
      <c r="N59" s="640"/>
      <c r="O59" s="669"/>
      <c r="P59" s="669"/>
    </row>
    <row r="60" spans="1:17" s="5" customFormat="1" ht="69.75" customHeight="1" x14ac:dyDescent="0.2">
      <c r="A60" s="685"/>
      <c r="B60" s="790"/>
      <c r="C60" s="796"/>
      <c r="D60" s="791"/>
      <c r="E60" s="669"/>
      <c r="F60" s="344">
        <v>105.167</v>
      </c>
      <c r="G60" s="345" t="s">
        <v>450</v>
      </c>
      <c r="H60" s="669"/>
      <c r="I60" s="640"/>
      <c r="J60" s="669"/>
      <c r="K60" s="669"/>
      <c r="L60" s="669"/>
      <c r="M60" s="669"/>
      <c r="N60" s="640"/>
      <c r="O60" s="669"/>
      <c r="P60" s="669"/>
    </row>
    <row r="61" spans="1:17" s="5" customFormat="1" ht="55.5" customHeight="1" x14ac:dyDescent="0.2">
      <c r="A61" s="685"/>
      <c r="B61" s="790"/>
      <c r="C61" s="796"/>
      <c r="D61" s="791"/>
      <c r="E61" s="669"/>
      <c r="F61" s="329">
        <v>17675.010999999999</v>
      </c>
      <c r="G61" s="330">
        <v>5</v>
      </c>
      <c r="H61" s="669"/>
      <c r="I61" s="640"/>
      <c r="J61" s="669"/>
      <c r="K61" s="669"/>
      <c r="L61" s="669"/>
      <c r="M61" s="669"/>
      <c r="N61" s="640"/>
      <c r="O61" s="669"/>
      <c r="P61" s="669"/>
    </row>
    <row r="62" spans="1:17" s="5" customFormat="1" ht="55.5" customHeight="1" x14ac:dyDescent="0.2">
      <c r="A62" s="685">
        <v>34</v>
      </c>
      <c r="B62" s="790" t="s">
        <v>439</v>
      </c>
      <c r="C62" s="791" t="s">
        <v>440</v>
      </c>
      <c r="D62" s="791" t="s">
        <v>438</v>
      </c>
      <c r="E62" s="669">
        <v>2020</v>
      </c>
      <c r="F62" s="344">
        <v>10564.763999999999</v>
      </c>
      <c r="G62" s="345">
        <v>1</v>
      </c>
      <c r="H62" s="669"/>
      <c r="I62" s="640"/>
      <c r="J62" s="669"/>
      <c r="K62" s="669"/>
      <c r="L62" s="669"/>
      <c r="M62" s="669"/>
      <c r="N62" s="640"/>
      <c r="O62" s="669"/>
      <c r="P62" s="669"/>
    </row>
    <row r="63" spans="1:17" s="5" customFormat="1" ht="55.5" customHeight="1" x14ac:dyDescent="0.2">
      <c r="A63" s="685"/>
      <c r="B63" s="790"/>
      <c r="C63" s="791"/>
      <c r="D63" s="791"/>
      <c r="E63" s="669"/>
      <c r="F63" s="344">
        <v>70.167000000000002</v>
      </c>
      <c r="G63" s="345" t="s">
        <v>450</v>
      </c>
      <c r="H63" s="669"/>
      <c r="I63" s="640"/>
      <c r="J63" s="669"/>
      <c r="K63" s="669"/>
      <c r="L63" s="669"/>
      <c r="M63" s="669"/>
      <c r="N63" s="640"/>
      <c r="O63" s="669"/>
      <c r="P63" s="669"/>
    </row>
    <row r="64" spans="1:17" s="5" customFormat="1" ht="55.5" customHeight="1" x14ac:dyDescent="0.2">
      <c r="A64" s="685"/>
      <c r="B64" s="790"/>
      <c r="C64" s="791"/>
      <c r="D64" s="791"/>
      <c r="E64" s="669"/>
      <c r="F64" s="329">
        <v>10634.931</v>
      </c>
      <c r="G64" s="330">
        <v>5</v>
      </c>
      <c r="H64" s="669"/>
      <c r="I64" s="640"/>
      <c r="J64" s="669"/>
      <c r="K64" s="669"/>
      <c r="L64" s="669"/>
      <c r="M64" s="669"/>
      <c r="N64" s="640"/>
      <c r="O64" s="669"/>
      <c r="P64" s="669"/>
    </row>
    <row r="65" spans="1:16" s="5" customFormat="1" ht="55.5" customHeight="1" x14ac:dyDescent="0.2">
      <c r="A65" s="685">
        <v>35</v>
      </c>
      <c r="B65" s="790" t="s">
        <v>442</v>
      </c>
      <c r="C65" s="791" t="s">
        <v>443</v>
      </c>
      <c r="D65" s="791" t="s">
        <v>438</v>
      </c>
      <c r="E65" s="669">
        <v>2020</v>
      </c>
      <c r="F65" s="344">
        <v>13691.221</v>
      </c>
      <c r="G65" s="345">
        <v>1</v>
      </c>
      <c r="H65" s="669"/>
      <c r="I65" s="640"/>
      <c r="J65" s="669"/>
      <c r="K65" s="669"/>
      <c r="L65" s="669"/>
      <c r="M65" s="669"/>
      <c r="N65" s="640"/>
      <c r="O65" s="669"/>
      <c r="P65" s="669"/>
    </row>
    <row r="66" spans="1:16" s="5" customFormat="1" ht="55.5" customHeight="1" x14ac:dyDescent="0.2">
      <c r="A66" s="685"/>
      <c r="B66" s="790"/>
      <c r="C66" s="791"/>
      <c r="D66" s="791"/>
      <c r="E66" s="669"/>
      <c r="F66" s="344">
        <v>105.167</v>
      </c>
      <c r="G66" s="345" t="s">
        <v>450</v>
      </c>
      <c r="H66" s="669"/>
      <c r="I66" s="640"/>
      <c r="J66" s="669"/>
      <c r="K66" s="669"/>
      <c r="L66" s="669"/>
      <c r="M66" s="669"/>
      <c r="N66" s="640"/>
      <c r="O66" s="669"/>
      <c r="P66" s="669"/>
    </row>
    <row r="67" spans="1:16" s="5" customFormat="1" ht="55.5" customHeight="1" x14ac:dyDescent="0.2">
      <c r="A67" s="685"/>
      <c r="B67" s="790"/>
      <c r="C67" s="791"/>
      <c r="D67" s="791"/>
      <c r="E67" s="669"/>
      <c r="F67" s="329">
        <v>13796.388000000001</v>
      </c>
      <c r="G67" s="330">
        <v>5</v>
      </c>
      <c r="H67" s="669"/>
      <c r="I67" s="640"/>
      <c r="J67" s="669"/>
      <c r="K67" s="669"/>
      <c r="L67" s="669"/>
      <c r="M67" s="669"/>
      <c r="N67" s="640"/>
      <c r="O67" s="669"/>
      <c r="P67" s="669"/>
    </row>
    <row r="68" spans="1:16" s="5" customFormat="1" ht="0.75" customHeight="1" x14ac:dyDescent="0.2">
      <c r="A68" s="685">
        <v>36</v>
      </c>
      <c r="B68" s="790" t="s">
        <v>444</v>
      </c>
      <c r="C68" s="791" t="s">
        <v>445</v>
      </c>
      <c r="D68" s="791" t="s">
        <v>438</v>
      </c>
      <c r="E68" s="669">
        <v>2020</v>
      </c>
      <c r="F68" s="344">
        <v>3971.9259999999999</v>
      </c>
      <c r="G68" s="345">
        <v>1</v>
      </c>
      <c r="H68" s="669"/>
      <c r="I68" s="640"/>
      <c r="J68" s="669"/>
      <c r="K68" s="669"/>
      <c r="L68" s="669"/>
      <c r="M68" s="669"/>
      <c r="N68" s="640"/>
      <c r="O68" s="669"/>
      <c r="P68" s="669"/>
    </row>
    <row r="69" spans="1:16" s="5" customFormat="1" ht="108" customHeight="1" x14ac:dyDescent="0.2">
      <c r="A69" s="685"/>
      <c r="B69" s="790"/>
      <c r="C69" s="791"/>
      <c r="D69" s="791"/>
      <c r="E69" s="669"/>
      <c r="F69" s="344">
        <v>32.164999999999999</v>
      </c>
      <c r="G69" s="345" t="s">
        <v>450</v>
      </c>
      <c r="H69" s="669"/>
      <c r="I69" s="640"/>
      <c r="J69" s="669"/>
      <c r="K69" s="669"/>
      <c r="L69" s="669"/>
      <c r="M69" s="669"/>
      <c r="N69" s="640"/>
      <c r="O69" s="669"/>
      <c r="P69" s="669"/>
    </row>
    <row r="70" spans="1:16" s="5" customFormat="1" ht="55.5" customHeight="1" x14ac:dyDescent="0.2">
      <c r="A70" s="685"/>
      <c r="B70" s="790"/>
      <c r="C70" s="791"/>
      <c r="D70" s="791"/>
      <c r="E70" s="669"/>
      <c r="F70" s="329">
        <v>4004.0909999999999</v>
      </c>
      <c r="G70" s="330">
        <v>5</v>
      </c>
      <c r="H70" s="669"/>
      <c r="I70" s="640"/>
      <c r="J70" s="669"/>
      <c r="K70" s="669"/>
      <c r="L70" s="669"/>
      <c r="M70" s="669"/>
      <c r="N70" s="640"/>
      <c r="O70" s="669"/>
      <c r="P70" s="669"/>
    </row>
    <row r="71" spans="1:16" s="5" customFormat="1" ht="55.5" customHeight="1" x14ac:dyDescent="0.2">
      <c r="A71" s="685">
        <v>37</v>
      </c>
      <c r="B71" s="790" t="s">
        <v>446</v>
      </c>
      <c r="C71" s="791" t="s">
        <v>447</v>
      </c>
      <c r="D71" s="791" t="s">
        <v>438</v>
      </c>
      <c r="E71" s="669">
        <v>2020</v>
      </c>
      <c r="F71" s="344">
        <v>13872.511</v>
      </c>
      <c r="G71" s="345">
        <v>1</v>
      </c>
      <c r="H71" s="669"/>
      <c r="I71" s="640"/>
      <c r="J71" s="669"/>
      <c r="K71" s="669"/>
      <c r="L71" s="669"/>
      <c r="M71" s="669"/>
      <c r="N71" s="640"/>
      <c r="O71" s="669"/>
      <c r="P71" s="669"/>
    </row>
    <row r="72" spans="1:16" s="5" customFormat="1" ht="55.5" customHeight="1" x14ac:dyDescent="0.2">
      <c r="A72" s="685"/>
      <c r="B72" s="790"/>
      <c r="C72" s="791"/>
      <c r="D72" s="791"/>
      <c r="E72" s="669"/>
      <c r="F72" s="344">
        <v>95.167000000000002</v>
      </c>
      <c r="G72" s="345" t="s">
        <v>450</v>
      </c>
      <c r="H72" s="669"/>
      <c r="I72" s="640"/>
      <c r="J72" s="669"/>
      <c r="K72" s="669"/>
      <c r="L72" s="669"/>
      <c r="M72" s="669"/>
      <c r="N72" s="640"/>
      <c r="O72" s="669"/>
      <c r="P72" s="669"/>
    </row>
    <row r="73" spans="1:16" s="5" customFormat="1" ht="55.5" customHeight="1" x14ac:dyDescent="0.2">
      <c r="A73" s="685"/>
      <c r="B73" s="790"/>
      <c r="C73" s="791"/>
      <c r="D73" s="791"/>
      <c r="E73" s="669"/>
      <c r="F73" s="329">
        <v>13967.678</v>
      </c>
      <c r="G73" s="330">
        <v>5</v>
      </c>
      <c r="H73" s="669"/>
      <c r="I73" s="640"/>
      <c r="J73" s="669"/>
      <c r="K73" s="669"/>
      <c r="L73" s="669"/>
      <c r="M73" s="669"/>
      <c r="N73" s="640"/>
      <c r="O73" s="669"/>
      <c r="P73" s="669"/>
    </row>
    <row r="74" spans="1:16" s="5" customFormat="1" ht="55.5" customHeight="1" x14ac:dyDescent="0.2">
      <c r="A74" s="685">
        <v>38</v>
      </c>
      <c r="B74" s="790" t="s">
        <v>448</v>
      </c>
      <c r="C74" s="791" t="s">
        <v>449</v>
      </c>
      <c r="D74" s="791" t="s">
        <v>438</v>
      </c>
      <c r="E74" s="669">
        <v>2020</v>
      </c>
      <c r="F74" s="344">
        <v>10731.796</v>
      </c>
      <c r="G74" s="345">
        <v>1</v>
      </c>
      <c r="H74" s="669"/>
      <c r="I74" s="640"/>
      <c r="J74" s="669"/>
      <c r="K74" s="669"/>
      <c r="L74" s="669"/>
      <c r="M74" s="669"/>
      <c r="N74" s="640"/>
      <c r="O74" s="669"/>
      <c r="P74" s="669"/>
    </row>
    <row r="75" spans="1:16" s="5" customFormat="1" ht="55.5" customHeight="1" x14ac:dyDescent="0.2">
      <c r="A75" s="685"/>
      <c r="B75" s="790"/>
      <c r="C75" s="791"/>
      <c r="D75" s="791"/>
      <c r="E75" s="669"/>
      <c r="F75" s="344">
        <v>92.167000000000002</v>
      </c>
      <c r="G75" s="345" t="s">
        <v>450</v>
      </c>
      <c r="H75" s="669"/>
      <c r="I75" s="640"/>
      <c r="J75" s="669"/>
      <c r="K75" s="669"/>
      <c r="L75" s="669"/>
      <c r="M75" s="669"/>
      <c r="N75" s="640"/>
      <c r="O75" s="669"/>
      <c r="P75" s="669"/>
    </row>
    <row r="76" spans="1:16" s="5" customFormat="1" ht="55.5" customHeight="1" x14ac:dyDescent="0.2">
      <c r="A76" s="685"/>
      <c r="B76" s="790"/>
      <c r="C76" s="791"/>
      <c r="D76" s="791"/>
      <c r="E76" s="669"/>
      <c r="F76" s="329">
        <v>10823.963</v>
      </c>
      <c r="G76" s="330">
        <v>5</v>
      </c>
      <c r="H76" s="669"/>
      <c r="I76" s="640"/>
      <c r="J76" s="669"/>
      <c r="K76" s="669"/>
      <c r="L76" s="669"/>
      <c r="M76" s="669"/>
      <c r="N76" s="640"/>
      <c r="O76" s="669"/>
      <c r="P76" s="669"/>
    </row>
    <row r="77" spans="1:16" s="5" customFormat="1" ht="55.5" customHeight="1" x14ac:dyDescent="0.2">
      <c r="A77" s="651"/>
      <c r="B77" s="714" t="s">
        <v>202</v>
      </c>
      <c r="C77" s="680"/>
      <c r="D77" s="680"/>
      <c r="E77" s="627">
        <v>2018</v>
      </c>
      <c r="F77" s="346">
        <v>31239.206999999999</v>
      </c>
      <c r="G77" s="347" t="s">
        <v>323</v>
      </c>
      <c r="H77" s="627">
        <f>H56</f>
        <v>1.3</v>
      </c>
      <c r="I77" s="629">
        <f>I56</f>
        <v>8923.2000000000007</v>
      </c>
      <c r="J77" s="627">
        <f>J56</f>
        <v>1.25</v>
      </c>
      <c r="K77" s="627"/>
      <c r="L77" s="627"/>
      <c r="M77" s="627"/>
      <c r="N77" s="629">
        <f>N56</f>
        <v>8923.2000000000007</v>
      </c>
      <c r="O77" s="627">
        <v>4</v>
      </c>
      <c r="P77" s="627">
        <f>P56</f>
        <v>3574</v>
      </c>
    </row>
    <row r="78" spans="1:16" s="5" customFormat="1" ht="55.5" customHeight="1" x14ac:dyDescent="0.2">
      <c r="A78" s="651"/>
      <c r="B78" s="714"/>
      <c r="C78" s="680"/>
      <c r="D78" s="680"/>
      <c r="E78" s="627"/>
      <c r="F78" s="346">
        <v>3471.0230000000001</v>
      </c>
      <c r="G78" s="347">
        <v>2</v>
      </c>
      <c r="H78" s="627"/>
      <c r="I78" s="629"/>
      <c r="J78" s="627"/>
      <c r="K78" s="627"/>
      <c r="L78" s="627"/>
      <c r="M78" s="627"/>
      <c r="N78" s="629"/>
      <c r="O78" s="627"/>
      <c r="P78" s="627"/>
    </row>
    <row r="79" spans="1:16" s="5" customFormat="1" ht="55.5" customHeight="1" x14ac:dyDescent="0.2">
      <c r="A79" s="651"/>
      <c r="B79" s="714"/>
      <c r="C79" s="680"/>
      <c r="D79" s="680"/>
      <c r="E79" s="627"/>
      <c r="F79" s="346">
        <f>F77+F78</f>
        <v>34710.229999999996</v>
      </c>
      <c r="G79" s="347">
        <v>5</v>
      </c>
      <c r="H79" s="627"/>
      <c r="I79" s="629"/>
      <c r="J79" s="627"/>
      <c r="K79" s="627"/>
      <c r="L79" s="627"/>
      <c r="M79" s="627"/>
      <c r="N79" s="629"/>
      <c r="O79" s="627"/>
      <c r="P79" s="627"/>
    </row>
    <row r="80" spans="1:16" s="5" customFormat="1" ht="55.5" customHeight="1" x14ac:dyDescent="0.2">
      <c r="A80" s="651"/>
      <c r="B80" s="714"/>
      <c r="C80" s="680"/>
      <c r="D80" s="680"/>
      <c r="E80" s="627">
        <v>2019</v>
      </c>
      <c r="F80" s="348">
        <f>F56</f>
        <v>49598.544999999998</v>
      </c>
      <c r="G80" s="412" t="s">
        <v>323</v>
      </c>
      <c r="H80" s="627">
        <f>H56</f>
        <v>1.3</v>
      </c>
      <c r="I80" s="629">
        <v>8923.2000000000007</v>
      </c>
      <c r="J80" s="627">
        <v>1.25</v>
      </c>
      <c r="K80" s="627"/>
      <c r="L80" s="627"/>
      <c r="M80" s="627"/>
      <c r="N80" s="629">
        <v>8923.2000000000007</v>
      </c>
      <c r="O80" s="627">
        <v>4</v>
      </c>
      <c r="P80" s="627">
        <v>3574</v>
      </c>
    </row>
    <row r="81" spans="1:25" s="5" customFormat="1" ht="55.5" customHeight="1" x14ac:dyDescent="0.2">
      <c r="A81" s="651"/>
      <c r="B81" s="714"/>
      <c r="C81" s="680"/>
      <c r="D81" s="680"/>
      <c r="E81" s="627"/>
      <c r="F81" s="348">
        <f>F57</f>
        <v>5510.95</v>
      </c>
      <c r="G81" s="412">
        <v>2</v>
      </c>
      <c r="H81" s="627"/>
      <c r="I81" s="629"/>
      <c r="J81" s="627"/>
      <c r="K81" s="627"/>
      <c r="L81" s="627"/>
      <c r="M81" s="627"/>
      <c r="N81" s="629"/>
      <c r="O81" s="627"/>
      <c r="P81" s="627"/>
    </row>
    <row r="82" spans="1:25" s="5" customFormat="1" ht="55.5" customHeight="1" x14ac:dyDescent="0.2">
      <c r="A82" s="651"/>
      <c r="B82" s="714"/>
      <c r="C82" s="680"/>
      <c r="D82" s="680"/>
      <c r="E82" s="627"/>
      <c r="F82" s="348">
        <f>F80+F81</f>
        <v>55109.494999999995</v>
      </c>
      <c r="G82" s="412">
        <v>5</v>
      </c>
      <c r="H82" s="627"/>
      <c r="I82" s="629"/>
      <c r="J82" s="627"/>
      <c r="K82" s="627"/>
      <c r="L82" s="627"/>
      <c r="M82" s="627"/>
      <c r="N82" s="629"/>
      <c r="O82" s="627"/>
      <c r="P82" s="627"/>
    </row>
    <row r="83" spans="1:25" s="5" customFormat="1" ht="55.5" customHeight="1" x14ac:dyDescent="0.2">
      <c r="A83" s="651"/>
      <c r="B83" s="714"/>
      <c r="C83" s="680"/>
      <c r="D83" s="680"/>
      <c r="E83" s="627">
        <v>2020</v>
      </c>
      <c r="F83" s="348">
        <f>F59+F62+F65+F68+F71+F74</f>
        <v>70402.061999999991</v>
      </c>
      <c r="G83" s="412">
        <v>1</v>
      </c>
      <c r="H83" s="629">
        <v>0</v>
      </c>
      <c r="I83" s="629">
        <v>0</v>
      </c>
      <c r="J83" s="629">
        <v>0</v>
      </c>
      <c r="K83" s="627"/>
      <c r="L83" s="627"/>
      <c r="M83" s="627"/>
      <c r="N83" s="629">
        <v>0</v>
      </c>
      <c r="O83" s="627"/>
      <c r="P83" s="629">
        <v>0</v>
      </c>
    </row>
    <row r="84" spans="1:25" s="5" customFormat="1" ht="55.5" customHeight="1" x14ac:dyDescent="0.2">
      <c r="A84" s="651"/>
      <c r="B84" s="714"/>
      <c r="C84" s="680"/>
      <c r="D84" s="680"/>
      <c r="E84" s="627"/>
      <c r="F84" s="348">
        <f>F60+F63+F66+F69+F72+F75</f>
        <v>500</v>
      </c>
      <c r="G84" s="412" t="s">
        <v>450</v>
      </c>
      <c r="H84" s="629"/>
      <c r="I84" s="629"/>
      <c r="J84" s="629"/>
      <c r="K84" s="627"/>
      <c r="L84" s="627"/>
      <c r="M84" s="627"/>
      <c r="N84" s="629"/>
      <c r="O84" s="627"/>
      <c r="P84" s="629"/>
    </row>
    <row r="85" spans="1:25" s="5" customFormat="1" ht="55.5" customHeight="1" x14ac:dyDescent="0.2">
      <c r="A85" s="651"/>
      <c r="B85" s="714"/>
      <c r="C85" s="680"/>
      <c r="D85" s="680"/>
      <c r="E85" s="627"/>
      <c r="F85" s="346">
        <f>F83+F84</f>
        <v>70902.061999999991</v>
      </c>
      <c r="G85" s="347">
        <v>5</v>
      </c>
      <c r="H85" s="629"/>
      <c r="I85" s="629"/>
      <c r="J85" s="629"/>
      <c r="K85" s="627"/>
      <c r="L85" s="627"/>
      <c r="M85" s="627"/>
      <c r="N85" s="629"/>
      <c r="O85" s="627"/>
      <c r="P85" s="629"/>
    </row>
    <row r="86" spans="1:25" s="5" customFormat="1" ht="55.5" customHeight="1" x14ac:dyDescent="0.2">
      <c r="A86" s="651"/>
      <c r="B86" s="714"/>
      <c r="C86" s="680"/>
      <c r="D86" s="680"/>
      <c r="E86" s="627"/>
      <c r="F86" s="348">
        <f>F79+F82+F85</f>
        <v>160721.78699999998</v>
      </c>
      <c r="G86" s="412">
        <v>5</v>
      </c>
      <c r="H86" s="412">
        <f>H77+H80</f>
        <v>2.6</v>
      </c>
      <c r="I86" s="337">
        <f>I77+I80</f>
        <v>17846.400000000001</v>
      </c>
      <c r="J86" s="412">
        <f t="shared" ref="J86:P86" si="5">J77+J80</f>
        <v>2.5</v>
      </c>
      <c r="K86" s="412"/>
      <c r="L86" s="412"/>
      <c r="M86" s="412"/>
      <c r="N86" s="337">
        <f t="shared" si="5"/>
        <v>17846.400000000001</v>
      </c>
      <c r="O86" s="412">
        <f t="shared" si="5"/>
        <v>8</v>
      </c>
      <c r="P86" s="412">
        <f t="shared" si="5"/>
        <v>7148</v>
      </c>
    </row>
    <row r="87" spans="1:25" s="5" customFormat="1" ht="34.5" customHeight="1" x14ac:dyDescent="0.2">
      <c r="A87" s="685" t="s">
        <v>468</v>
      </c>
      <c r="B87" s="685"/>
      <c r="C87" s="685"/>
      <c r="D87" s="685"/>
      <c r="E87" s="685"/>
      <c r="F87" s="685"/>
      <c r="G87" s="685"/>
      <c r="H87" s="685"/>
      <c r="I87" s="685"/>
      <c r="J87" s="685"/>
      <c r="K87" s="685"/>
      <c r="L87" s="685"/>
      <c r="M87" s="685"/>
      <c r="N87" s="685"/>
      <c r="O87" s="685"/>
      <c r="P87" s="685"/>
    </row>
    <row r="88" spans="1:25" s="5" customFormat="1" ht="89.25" customHeight="1" x14ac:dyDescent="0.2">
      <c r="A88" s="685">
        <v>39</v>
      </c>
      <c r="B88" s="790" t="s">
        <v>362</v>
      </c>
      <c r="C88" s="791" t="s">
        <v>363</v>
      </c>
      <c r="D88" s="624" t="s">
        <v>364</v>
      </c>
      <c r="E88" s="330">
        <v>2019</v>
      </c>
      <c r="F88" s="344">
        <v>24.6</v>
      </c>
      <c r="G88" s="345">
        <v>3</v>
      </c>
      <c r="H88" s="345">
        <v>8.0000000000000002E-3</v>
      </c>
      <c r="I88" s="349">
        <v>24</v>
      </c>
      <c r="J88" s="345"/>
      <c r="K88" s="345"/>
      <c r="L88" s="345">
        <v>0.02</v>
      </c>
      <c r="M88" s="345"/>
      <c r="N88" s="349">
        <v>55.76</v>
      </c>
      <c r="O88" s="345"/>
      <c r="P88" s="345"/>
    </row>
    <row r="89" spans="1:25" s="5" customFormat="1" ht="89.25" customHeight="1" x14ac:dyDescent="0.2">
      <c r="A89" s="685"/>
      <c r="B89" s="790"/>
      <c r="C89" s="791"/>
      <c r="D89" s="624"/>
      <c r="E89" s="330">
        <v>2020</v>
      </c>
      <c r="F89" s="344">
        <v>40.200000000000003</v>
      </c>
      <c r="G89" s="345">
        <v>3</v>
      </c>
      <c r="H89" s="345">
        <v>9.1999999999999998E-2</v>
      </c>
      <c r="I89" s="349">
        <v>40</v>
      </c>
      <c r="J89" s="345"/>
      <c r="K89" s="345"/>
      <c r="L89" s="345">
        <v>0.02</v>
      </c>
      <c r="M89" s="345"/>
      <c r="N89" s="349">
        <v>32.869999999999997</v>
      </c>
      <c r="O89" s="345">
        <v>0.7</v>
      </c>
      <c r="P89" s="345"/>
    </row>
    <row r="90" spans="1:25" s="5" customFormat="1" ht="55.5" customHeight="1" x14ac:dyDescent="0.2">
      <c r="A90" s="271"/>
      <c r="B90" s="271" t="s">
        <v>202</v>
      </c>
      <c r="C90" s="387"/>
      <c r="D90" s="387"/>
      <c r="E90" s="387"/>
      <c r="F90" s="386">
        <f>F88+F89</f>
        <v>64.800000000000011</v>
      </c>
      <c r="G90" s="387">
        <v>3</v>
      </c>
      <c r="H90" s="270">
        <f>H88+H89</f>
        <v>0.1</v>
      </c>
      <c r="I90" s="270">
        <f>I88+I89</f>
        <v>64</v>
      </c>
      <c r="J90" s="270"/>
      <c r="K90" s="270"/>
      <c r="L90" s="270">
        <f>L88+L89</f>
        <v>0.04</v>
      </c>
      <c r="M90" s="270"/>
      <c r="N90" s="270">
        <f>N88+N89</f>
        <v>88.63</v>
      </c>
      <c r="O90" s="270"/>
      <c r="P90" s="270"/>
    </row>
    <row r="91" spans="1:25" ht="34.5" customHeight="1" x14ac:dyDescent="0.2">
      <c r="A91" s="772" t="s">
        <v>365</v>
      </c>
      <c r="B91" s="772"/>
      <c r="C91" s="772"/>
      <c r="D91" s="772"/>
      <c r="E91" s="772"/>
      <c r="F91" s="772"/>
      <c r="G91" s="772"/>
      <c r="H91" s="772"/>
      <c r="I91" s="772"/>
      <c r="J91" s="772"/>
      <c r="K91" s="772"/>
      <c r="L91" s="772"/>
      <c r="M91" s="772"/>
      <c r="N91" s="772"/>
      <c r="O91" s="772"/>
      <c r="P91" s="772"/>
      <c r="Q91" s="5"/>
      <c r="R91" s="5"/>
      <c r="S91" s="5"/>
      <c r="T91" s="5"/>
      <c r="U91" s="5"/>
      <c r="V91" s="5"/>
      <c r="W91" s="5"/>
      <c r="X91" s="5"/>
      <c r="Y91" s="5"/>
    </row>
    <row r="92" spans="1:25" ht="105.75" customHeight="1" x14ac:dyDescent="0.2">
      <c r="A92" s="583">
        <v>40</v>
      </c>
      <c r="B92" s="679" t="s">
        <v>293</v>
      </c>
      <c r="C92" s="584" t="s">
        <v>297</v>
      </c>
      <c r="D92" s="585" t="s">
        <v>310</v>
      </c>
      <c r="E92" s="586">
        <v>2017</v>
      </c>
      <c r="F92" s="587">
        <v>8280</v>
      </c>
      <c r="G92" s="586">
        <v>4</v>
      </c>
      <c r="H92" s="645">
        <v>0.1</v>
      </c>
      <c r="I92" s="588">
        <v>538</v>
      </c>
      <c r="J92" s="589"/>
      <c r="K92" s="589"/>
      <c r="L92" s="586"/>
      <c r="M92" s="589">
        <v>0.8</v>
      </c>
      <c r="N92" s="666">
        <v>124</v>
      </c>
      <c r="O92" s="591">
        <v>16</v>
      </c>
      <c r="P92" s="591">
        <v>252</v>
      </c>
      <c r="Q92" s="5"/>
      <c r="R92" s="5"/>
      <c r="S92" s="5"/>
      <c r="T92" s="5"/>
      <c r="U92" s="5"/>
      <c r="V92" s="5"/>
      <c r="W92" s="5"/>
      <c r="X92" s="5"/>
      <c r="Y92" s="5"/>
    </row>
    <row r="93" spans="1:25" ht="291" customHeight="1" x14ac:dyDescent="0.2">
      <c r="A93" s="583"/>
      <c r="B93" s="679"/>
      <c r="C93" s="584"/>
      <c r="D93" s="585"/>
      <c r="E93" s="586"/>
      <c r="F93" s="587"/>
      <c r="G93" s="586"/>
      <c r="H93" s="645"/>
      <c r="I93" s="588"/>
      <c r="J93" s="589"/>
      <c r="K93" s="589"/>
      <c r="L93" s="586"/>
      <c r="M93" s="589"/>
      <c r="N93" s="666"/>
      <c r="O93" s="591"/>
      <c r="P93" s="591"/>
    </row>
    <row r="94" spans="1:25" ht="23.25" customHeight="1" x14ac:dyDescent="0.2">
      <c r="A94" s="667">
        <v>41</v>
      </c>
      <c r="B94" s="648" t="s">
        <v>279</v>
      </c>
      <c r="C94" s="781" t="s">
        <v>370</v>
      </c>
      <c r="D94" s="782" t="s">
        <v>310</v>
      </c>
      <c r="E94" s="586">
        <v>2019</v>
      </c>
      <c r="F94" s="645">
        <v>2422.4119999999998</v>
      </c>
      <c r="G94" s="586">
        <v>3</v>
      </c>
      <c r="H94" s="586">
        <v>8.1199999999999994E-2</v>
      </c>
      <c r="I94" s="588">
        <v>493</v>
      </c>
      <c r="J94" s="761">
        <v>6.7650000000000002E-2</v>
      </c>
      <c r="K94" s="589"/>
      <c r="L94" s="586"/>
      <c r="M94" s="589"/>
      <c r="N94" s="666">
        <v>264</v>
      </c>
      <c r="O94" s="591">
        <v>3</v>
      </c>
      <c r="P94" s="591">
        <v>2262</v>
      </c>
    </row>
    <row r="95" spans="1:25" ht="38.25" customHeight="1" x14ac:dyDescent="0.2">
      <c r="A95" s="667"/>
      <c r="B95" s="648"/>
      <c r="C95" s="781"/>
      <c r="D95" s="782"/>
      <c r="E95" s="586"/>
      <c r="F95" s="645"/>
      <c r="G95" s="586"/>
      <c r="H95" s="586"/>
      <c r="I95" s="588"/>
      <c r="J95" s="761"/>
      <c r="K95" s="589"/>
      <c r="L95" s="586"/>
      <c r="M95" s="589"/>
      <c r="N95" s="666"/>
      <c r="O95" s="591"/>
      <c r="P95" s="591"/>
    </row>
    <row r="96" spans="1:25" ht="60" customHeight="1" x14ac:dyDescent="0.2">
      <c r="A96" s="667"/>
      <c r="B96" s="648"/>
      <c r="C96" s="781"/>
      <c r="D96" s="782"/>
      <c r="E96" s="586"/>
      <c r="F96" s="377">
        <f>F94</f>
        <v>2422.4119999999998</v>
      </c>
      <c r="G96" s="378">
        <v>5</v>
      </c>
      <c r="H96" s="586"/>
      <c r="I96" s="588"/>
      <c r="J96" s="761"/>
      <c r="K96" s="589"/>
      <c r="L96" s="586"/>
      <c r="M96" s="589"/>
      <c r="N96" s="666"/>
      <c r="O96" s="591"/>
      <c r="P96" s="591"/>
    </row>
    <row r="97" spans="1:18" ht="50.25" customHeight="1" x14ac:dyDescent="0.2">
      <c r="A97" s="583">
        <v>42</v>
      </c>
      <c r="B97" s="582" t="s">
        <v>280</v>
      </c>
      <c r="C97" s="584" t="s">
        <v>371</v>
      </c>
      <c r="D97" s="585" t="s">
        <v>310</v>
      </c>
      <c r="E97" s="586">
        <v>2020</v>
      </c>
      <c r="F97" s="588">
        <v>166200</v>
      </c>
      <c r="G97" s="586">
        <v>4</v>
      </c>
      <c r="H97" s="586">
        <v>2.6</v>
      </c>
      <c r="I97" s="588">
        <v>7400</v>
      </c>
      <c r="J97" s="589">
        <v>2.2999999999999998</v>
      </c>
      <c r="K97" s="589"/>
      <c r="L97" s="589"/>
      <c r="M97" s="589"/>
      <c r="N97" s="590">
        <v>0</v>
      </c>
      <c r="O97" s="591">
        <v>20</v>
      </c>
      <c r="P97" s="591">
        <v>4902</v>
      </c>
    </row>
    <row r="98" spans="1:18" ht="55.5" customHeight="1" x14ac:dyDescent="0.2">
      <c r="A98" s="583"/>
      <c r="B98" s="582"/>
      <c r="C98" s="584"/>
      <c r="D98" s="585"/>
      <c r="E98" s="586"/>
      <c r="F98" s="588"/>
      <c r="G98" s="586"/>
      <c r="H98" s="586"/>
      <c r="I98" s="588"/>
      <c r="J98" s="589"/>
      <c r="K98" s="589"/>
      <c r="L98" s="589"/>
      <c r="M98" s="589"/>
      <c r="N98" s="590"/>
      <c r="O98" s="591"/>
      <c r="P98" s="591"/>
    </row>
    <row r="99" spans="1:18" ht="75.75" customHeight="1" x14ac:dyDescent="0.2">
      <c r="A99" s="382">
        <v>43</v>
      </c>
      <c r="B99" s="240" t="s">
        <v>404</v>
      </c>
      <c r="C99" s="365" t="str">
        <f>'[2]міста(райони)'!C50</f>
        <v>м.Бахмут. Теплові мережі</v>
      </c>
      <c r="D99" s="119" t="str">
        <f>$D$97</f>
        <v>ТОВАРИСТВО З ОБМЕЖЕНОЮ ВІДПОВІДАЛЬНІСТЮ                «БАХМУТ-ЕНЕРГІЯ»</v>
      </c>
      <c r="E99" s="378">
        <v>2019</v>
      </c>
      <c r="F99" s="377">
        <v>4442.8</v>
      </c>
      <c r="G99" s="378">
        <v>3</v>
      </c>
      <c r="H99" s="378">
        <v>0</v>
      </c>
      <c r="I99" s="381"/>
      <c r="J99" s="379"/>
      <c r="K99" s="379"/>
      <c r="L99" s="379"/>
      <c r="M99" s="379"/>
      <c r="N99" s="407"/>
      <c r="O99" s="376"/>
      <c r="P99" s="376"/>
      <c r="Q99" s="5"/>
      <c r="R99" s="5"/>
    </row>
    <row r="100" spans="1:18" ht="75.75" customHeight="1" x14ac:dyDescent="0.2">
      <c r="A100" s="382">
        <v>44</v>
      </c>
      <c r="B100" s="240" t="s">
        <v>403</v>
      </c>
      <c r="C100" s="365" t="str">
        <f>'[2]міста(райони)'!C51</f>
        <v>м.Бахмут. Теплові мережі</v>
      </c>
      <c r="D100" s="119" t="str">
        <f>$D$97</f>
        <v>ТОВАРИСТВО З ОБМЕЖЕНОЮ ВІДПОВІДАЛЬНІСТЮ                «БАХМУТ-ЕНЕРГІЯ»</v>
      </c>
      <c r="E100" s="378">
        <v>2020</v>
      </c>
      <c r="F100" s="377">
        <v>2800</v>
      </c>
      <c r="G100" s="378">
        <v>3</v>
      </c>
      <c r="H100" s="359">
        <v>1.3599999999999999E-2</v>
      </c>
      <c r="I100" s="360">
        <v>18.399999999999999</v>
      </c>
      <c r="J100" s="364"/>
      <c r="K100" s="364"/>
      <c r="L100" s="364"/>
      <c r="M100" s="364"/>
      <c r="N100" s="364">
        <v>7.9000000000000001E-2</v>
      </c>
      <c r="O100" s="364">
        <v>106</v>
      </c>
      <c r="P100" s="364">
        <v>16</v>
      </c>
      <c r="Q100" s="361"/>
      <c r="R100" s="5"/>
    </row>
    <row r="101" spans="1:18" ht="96.75" customHeight="1" x14ac:dyDescent="0.2">
      <c r="A101" s="382">
        <v>45</v>
      </c>
      <c r="B101" s="240" t="str">
        <f>'[2]міста(райони)'!B51</f>
        <v>Реконструкція теплових мереж- заміна на труби в стандартній теплоізоляції (0,4 км теплових мереж)</v>
      </c>
      <c r="C101" s="365" t="str">
        <f>'[2]міста(райони)'!C51</f>
        <v>м.Бахмут. Теплові мережі</v>
      </c>
      <c r="D101" s="119" t="str">
        <f>$D$97</f>
        <v>ТОВАРИСТВО З ОБМЕЖЕНОЮ ВІДПОВІДАЛЬНІСТЮ                «БАХМУТ-ЕНЕРГІЯ»</v>
      </c>
      <c r="E101" s="378">
        <v>2019</v>
      </c>
      <c r="F101" s="377">
        <f>'[2]міста(райони)'!$E$51</f>
        <v>300</v>
      </c>
      <c r="G101" s="378">
        <v>3</v>
      </c>
      <c r="H101" s="378">
        <v>0</v>
      </c>
      <c r="I101" s="381"/>
      <c r="J101" s="379"/>
      <c r="K101" s="379"/>
      <c r="L101" s="379"/>
      <c r="M101" s="379"/>
      <c r="N101" s="407"/>
      <c r="O101" s="376"/>
      <c r="P101" s="376"/>
      <c r="Q101" s="5"/>
      <c r="R101" s="5"/>
    </row>
    <row r="102" spans="1:18" ht="69" customHeight="1" x14ac:dyDescent="0.2">
      <c r="A102" s="583">
        <v>46</v>
      </c>
      <c r="B102" s="240" t="s">
        <v>405</v>
      </c>
      <c r="C102" s="624" t="str">
        <f>'[2]міста(райони)'!C54</f>
        <v>м.Бахмут. Теплові мережі</v>
      </c>
      <c r="D102" s="770" t="s">
        <v>372</v>
      </c>
      <c r="E102" s="378">
        <v>2019</v>
      </c>
      <c r="F102" s="377">
        <v>2100</v>
      </c>
      <c r="G102" s="378">
        <v>2</v>
      </c>
      <c r="H102" s="378">
        <v>0</v>
      </c>
      <c r="I102" s="381"/>
      <c r="J102" s="379"/>
      <c r="K102" s="379"/>
      <c r="L102" s="379"/>
      <c r="M102" s="379"/>
      <c r="N102" s="407"/>
      <c r="O102" s="376"/>
      <c r="P102" s="376"/>
    </row>
    <row r="103" spans="1:18" ht="84" customHeight="1" x14ac:dyDescent="0.2">
      <c r="A103" s="583"/>
      <c r="B103" s="240" t="s">
        <v>413</v>
      </c>
      <c r="C103" s="624"/>
      <c r="D103" s="770"/>
      <c r="E103" s="378">
        <v>2020</v>
      </c>
      <c r="F103" s="377">
        <v>1100</v>
      </c>
      <c r="G103" s="378" t="s">
        <v>450</v>
      </c>
      <c r="H103" s="378"/>
      <c r="I103" s="381"/>
      <c r="J103" s="379"/>
      <c r="K103" s="379"/>
      <c r="L103" s="379"/>
      <c r="M103" s="379"/>
      <c r="N103" s="407"/>
      <c r="O103" s="376"/>
      <c r="P103" s="376"/>
    </row>
    <row r="104" spans="1:18" ht="156" customHeight="1" x14ac:dyDescent="0.2">
      <c r="A104" s="382">
        <v>47</v>
      </c>
      <c r="B104" s="240" t="s">
        <v>324</v>
      </c>
      <c r="C104" s="365" t="s">
        <v>298</v>
      </c>
      <c r="D104" s="119" t="s">
        <v>372</v>
      </c>
      <c r="E104" s="378">
        <v>2019</v>
      </c>
      <c r="F104" s="377">
        <v>600</v>
      </c>
      <c r="G104" s="378">
        <v>2</v>
      </c>
      <c r="H104" s="378">
        <v>0</v>
      </c>
      <c r="I104" s="381"/>
      <c r="J104" s="379"/>
      <c r="K104" s="379"/>
      <c r="L104" s="379"/>
      <c r="M104" s="379"/>
      <c r="N104" s="407"/>
      <c r="O104" s="376"/>
      <c r="P104" s="376"/>
    </row>
    <row r="105" spans="1:18" ht="27" customHeight="1" x14ac:dyDescent="0.2">
      <c r="A105" s="583">
        <v>48</v>
      </c>
      <c r="B105" s="582" t="s">
        <v>325</v>
      </c>
      <c r="C105" s="584" t="s">
        <v>327</v>
      </c>
      <c r="D105" s="585" t="s">
        <v>473</v>
      </c>
      <c r="E105" s="586">
        <v>2019</v>
      </c>
      <c r="F105" s="587">
        <v>2048</v>
      </c>
      <c r="G105" s="586">
        <v>3</v>
      </c>
      <c r="H105" s="586">
        <v>0</v>
      </c>
      <c r="I105" s="588"/>
      <c r="J105" s="589"/>
      <c r="K105" s="589"/>
      <c r="L105" s="589"/>
      <c r="M105" s="589"/>
      <c r="N105" s="590"/>
      <c r="O105" s="591"/>
      <c r="P105" s="591">
        <v>6.4000000000000001E-2</v>
      </c>
    </row>
    <row r="106" spans="1:18" ht="15.75" customHeight="1" x14ac:dyDescent="0.2">
      <c r="A106" s="583"/>
      <c r="B106" s="582"/>
      <c r="C106" s="584"/>
      <c r="D106" s="585"/>
      <c r="E106" s="586"/>
      <c r="F106" s="587"/>
      <c r="G106" s="586"/>
      <c r="H106" s="586"/>
      <c r="I106" s="588"/>
      <c r="J106" s="589"/>
      <c r="K106" s="589"/>
      <c r="L106" s="589"/>
      <c r="M106" s="589"/>
      <c r="N106" s="590"/>
      <c r="O106" s="591"/>
      <c r="P106" s="591"/>
    </row>
    <row r="107" spans="1:18" ht="31.5" customHeight="1" x14ac:dyDescent="0.2">
      <c r="A107" s="583"/>
      <c r="B107" s="582"/>
      <c r="C107" s="584"/>
      <c r="D107" s="585"/>
      <c r="E107" s="586"/>
      <c r="F107" s="377">
        <v>3072</v>
      </c>
      <c r="G107" s="378">
        <v>4</v>
      </c>
      <c r="H107" s="586"/>
      <c r="I107" s="588"/>
      <c r="J107" s="589"/>
      <c r="K107" s="589"/>
      <c r="L107" s="589"/>
      <c r="M107" s="589"/>
      <c r="N107" s="590"/>
      <c r="O107" s="591"/>
      <c r="P107" s="591"/>
    </row>
    <row r="108" spans="1:18" ht="42" customHeight="1" x14ac:dyDescent="0.2">
      <c r="A108" s="583"/>
      <c r="B108" s="582"/>
      <c r="C108" s="584"/>
      <c r="D108" s="585"/>
      <c r="E108" s="586"/>
      <c r="F108" s="377">
        <f>F105+F107</f>
        <v>5120</v>
      </c>
      <c r="G108" s="378">
        <v>5</v>
      </c>
      <c r="H108" s="586"/>
      <c r="I108" s="588"/>
      <c r="J108" s="589"/>
      <c r="K108" s="589"/>
      <c r="L108" s="589"/>
      <c r="M108" s="589"/>
      <c r="N108" s="590"/>
      <c r="O108" s="591"/>
      <c r="P108" s="591"/>
    </row>
    <row r="109" spans="1:18" ht="34.5" customHeight="1" x14ac:dyDescent="0.2">
      <c r="A109" s="583">
        <v>49</v>
      </c>
      <c r="B109" s="582" t="s">
        <v>326</v>
      </c>
      <c r="C109" s="584" t="s">
        <v>327</v>
      </c>
      <c r="D109" s="585" t="s">
        <v>473</v>
      </c>
      <c r="E109" s="586">
        <v>2019</v>
      </c>
      <c r="F109" s="377">
        <v>2200</v>
      </c>
      <c r="G109" s="378">
        <v>3</v>
      </c>
      <c r="H109" s="586">
        <v>0</v>
      </c>
      <c r="I109" s="588"/>
      <c r="J109" s="589"/>
      <c r="K109" s="589"/>
      <c r="L109" s="589"/>
      <c r="M109" s="589"/>
      <c r="N109" s="590"/>
      <c r="O109" s="591"/>
      <c r="P109" s="591">
        <v>0.1</v>
      </c>
    </row>
    <row r="110" spans="1:18" ht="31.5" customHeight="1" x14ac:dyDescent="0.2">
      <c r="A110" s="583"/>
      <c r="B110" s="582"/>
      <c r="C110" s="584"/>
      <c r="D110" s="585"/>
      <c r="E110" s="586"/>
      <c r="F110" s="377">
        <v>3300</v>
      </c>
      <c r="G110" s="378">
        <v>4</v>
      </c>
      <c r="H110" s="586"/>
      <c r="I110" s="588"/>
      <c r="J110" s="589"/>
      <c r="K110" s="589"/>
      <c r="L110" s="589"/>
      <c r="M110" s="589"/>
      <c r="N110" s="590"/>
      <c r="O110" s="591"/>
      <c r="P110" s="591"/>
    </row>
    <row r="111" spans="1:18" ht="35.25" customHeight="1" x14ac:dyDescent="0.2">
      <c r="A111" s="583"/>
      <c r="B111" s="582"/>
      <c r="C111" s="584"/>
      <c r="D111" s="585"/>
      <c r="E111" s="586"/>
      <c r="F111" s="377">
        <v>5500</v>
      </c>
      <c r="G111" s="378">
        <v>5</v>
      </c>
      <c r="H111" s="586"/>
      <c r="I111" s="588"/>
      <c r="J111" s="589"/>
      <c r="K111" s="589"/>
      <c r="L111" s="589"/>
      <c r="M111" s="589"/>
      <c r="N111" s="590"/>
      <c r="O111" s="591"/>
      <c r="P111" s="591"/>
    </row>
    <row r="112" spans="1:18" ht="51" customHeight="1" x14ac:dyDescent="0.2">
      <c r="A112" s="583"/>
      <c r="B112" s="582"/>
      <c r="C112" s="584"/>
      <c r="D112" s="585"/>
      <c r="E112" s="378">
        <v>2020</v>
      </c>
      <c r="F112" s="380">
        <v>300</v>
      </c>
      <c r="G112" s="378">
        <v>4</v>
      </c>
      <c r="H112" s="378"/>
      <c r="I112" s="381"/>
      <c r="J112" s="379"/>
      <c r="K112" s="379"/>
      <c r="L112" s="379"/>
      <c r="M112" s="379"/>
      <c r="N112" s="407"/>
      <c r="O112" s="376"/>
      <c r="P112" s="591"/>
    </row>
    <row r="113" spans="1:16" ht="396.75" customHeight="1" x14ac:dyDescent="0.2">
      <c r="A113" s="382">
        <v>50</v>
      </c>
      <c r="B113" s="417" t="s">
        <v>373</v>
      </c>
      <c r="C113" s="370" t="s">
        <v>305</v>
      </c>
      <c r="D113" s="308" t="s">
        <v>451</v>
      </c>
      <c r="E113" s="378">
        <v>2017</v>
      </c>
      <c r="F113" s="326">
        <v>1717.4110000000001</v>
      </c>
      <c r="G113" s="378">
        <v>2</v>
      </c>
      <c r="H113" s="378"/>
      <c r="I113" s="381"/>
      <c r="J113" s="379"/>
      <c r="K113" s="379"/>
      <c r="L113" s="379"/>
      <c r="M113" s="379"/>
      <c r="N113" s="409"/>
      <c r="O113" s="376"/>
      <c r="P113" s="376">
        <v>3374</v>
      </c>
    </row>
    <row r="114" spans="1:16" ht="149.25" customHeight="1" x14ac:dyDescent="0.2">
      <c r="A114" s="583">
        <v>51</v>
      </c>
      <c r="B114" s="492" t="s">
        <v>430</v>
      </c>
      <c r="C114" s="507" t="s">
        <v>431</v>
      </c>
      <c r="D114" s="478" t="s">
        <v>432</v>
      </c>
      <c r="E114" s="766">
        <v>2020</v>
      </c>
      <c r="F114" s="630">
        <v>200</v>
      </c>
      <c r="G114" s="767" t="s">
        <v>450</v>
      </c>
      <c r="H114" s="586"/>
      <c r="I114" s="588"/>
      <c r="J114" s="589"/>
      <c r="K114" s="589"/>
      <c r="L114" s="589"/>
      <c r="M114" s="589"/>
      <c r="N114" s="666"/>
      <c r="O114" s="591"/>
      <c r="P114" s="591"/>
    </row>
    <row r="115" spans="1:16" ht="25.5" customHeight="1" x14ac:dyDescent="0.2">
      <c r="A115" s="583"/>
      <c r="B115" s="492"/>
      <c r="C115" s="507"/>
      <c r="D115" s="478"/>
      <c r="E115" s="766"/>
      <c r="F115" s="630"/>
      <c r="G115" s="767"/>
      <c r="H115" s="586"/>
      <c r="I115" s="588"/>
      <c r="J115" s="589"/>
      <c r="K115" s="589"/>
      <c r="L115" s="589"/>
      <c r="M115" s="589"/>
      <c r="N115" s="666"/>
      <c r="O115" s="591"/>
      <c r="P115" s="591"/>
    </row>
    <row r="116" spans="1:16" ht="33.75" customHeight="1" x14ac:dyDescent="0.2">
      <c r="A116" s="672"/>
      <c r="B116" s="792" t="s">
        <v>202</v>
      </c>
      <c r="C116" s="672"/>
      <c r="D116" s="651"/>
      <c r="E116" s="627">
        <v>2017</v>
      </c>
      <c r="F116" s="348">
        <f>F113</f>
        <v>1717.4110000000001</v>
      </c>
      <c r="G116" s="412">
        <v>2</v>
      </c>
      <c r="H116" s="629">
        <f>H92+H97</f>
        <v>2.7</v>
      </c>
      <c r="I116" s="629">
        <f>I92+I97</f>
        <v>7938</v>
      </c>
      <c r="J116" s="629">
        <f>J92+J97</f>
        <v>2.2999999999999998</v>
      </c>
      <c r="K116" s="629"/>
      <c r="L116" s="629"/>
      <c r="M116" s="629"/>
      <c r="N116" s="629">
        <f>N92+N97</f>
        <v>124</v>
      </c>
      <c r="O116" s="629"/>
      <c r="P116" s="777">
        <f>P92</f>
        <v>252</v>
      </c>
    </row>
    <row r="117" spans="1:16" ht="33.75" customHeight="1" x14ac:dyDescent="0.2">
      <c r="A117" s="672"/>
      <c r="B117" s="792"/>
      <c r="C117" s="672"/>
      <c r="D117" s="651"/>
      <c r="E117" s="627"/>
      <c r="F117" s="348">
        <f>F92</f>
        <v>8280</v>
      </c>
      <c r="G117" s="412">
        <v>4</v>
      </c>
      <c r="H117" s="629"/>
      <c r="I117" s="629"/>
      <c r="J117" s="629"/>
      <c r="K117" s="629"/>
      <c r="L117" s="629"/>
      <c r="M117" s="629"/>
      <c r="N117" s="629"/>
      <c r="O117" s="629"/>
      <c r="P117" s="777"/>
    </row>
    <row r="118" spans="1:16" ht="33" customHeight="1" x14ac:dyDescent="0.2">
      <c r="A118" s="672"/>
      <c r="B118" s="792"/>
      <c r="C118" s="672"/>
      <c r="D118" s="651"/>
      <c r="E118" s="627"/>
      <c r="F118" s="348">
        <f>F116+F117</f>
        <v>9997.4110000000001</v>
      </c>
      <c r="G118" s="412">
        <v>5</v>
      </c>
      <c r="H118" s="629"/>
      <c r="I118" s="629"/>
      <c r="J118" s="629"/>
      <c r="K118" s="629"/>
      <c r="L118" s="629"/>
      <c r="M118" s="629"/>
      <c r="N118" s="629"/>
      <c r="O118" s="629"/>
      <c r="P118" s="777"/>
    </row>
    <row r="119" spans="1:16" ht="33" customHeight="1" x14ac:dyDescent="0.2">
      <c r="A119" s="672"/>
      <c r="B119" s="792"/>
      <c r="C119" s="672"/>
      <c r="D119" s="651"/>
      <c r="E119" s="627">
        <v>2019</v>
      </c>
      <c r="F119" s="348">
        <f>F102+F104</f>
        <v>2700</v>
      </c>
      <c r="G119" s="412">
        <v>2</v>
      </c>
      <c r="H119" s="629">
        <f>H94+H99+H101+H102+H104+H105</f>
        <v>8.1199999999999994E-2</v>
      </c>
      <c r="I119" s="629">
        <f t="shared" ref="I119:P119" si="6">I94</f>
        <v>493</v>
      </c>
      <c r="J119" s="629">
        <f t="shared" si="6"/>
        <v>6.7650000000000002E-2</v>
      </c>
      <c r="K119" s="629"/>
      <c r="L119" s="629"/>
      <c r="M119" s="629"/>
      <c r="N119" s="629">
        <f t="shared" si="6"/>
        <v>264</v>
      </c>
      <c r="O119" s="629"/>
      <c r="P119" s="777">
        <f t="shared" si="6"/>
        <v>2262</v>
      </c>
    </row>
    <row r="120" spans="1:16" ht="40.5" customHeight="1" x14ac:dyDescent="0.2">
      <c r="A120" s="672"/>
      <c r="B120" s="792"/>
      <c r="C120" s="672"/>
      <c r="D120" s="651"/>
      <c r="E120" s="627"/>
      <c r="F120" s="348">
        <f>F94+F99+F101+F109+F105</f>
        <v>11413.212</v>
      </c>
      <c r="G120" s="412">
        <v>3</v>
      </c>
      <c r="H120" s="629"/>
      <c r="I120" s="629"/>
      <c r="J120" s="629"/>
      <c r="K120" s="629"/>
      <c r="L120" s="629"/>
      <c r="M120" s="629"/>
      <c r="N120" s="629"/>
      <c r="O120" s="629"/>
      <c r="P120" s="777"/>
    </row>
    <row r="121" spans="1:16" ht="40.5" customHeight="1" x14ac:dyDescent="0.2">
      <c r="A121" s="672"/>
      <c r="B121" s="792"/>
      <c r="C121" s="672"/>
      <c r="D121" s="651"/>
      <c r="E121" s="627"/>
      <c r="F121" s="348">
        <f>F107+F110</f>
        <v>6372</v>
      </c>
      <c r="G121" s="412">
        <v>4</v>
      </c>
      <c r="H121" s="629"/>
      <c r="I121" s="629"/>
      <c r="J121" s="629"/>
      <c r="K121" s="629"/>
      <c r="L121" s="629"/>
      <c r="M121" s="629"/>
      <c r="N121" s="629"/>
      <c r="O121" s="629"/>
      <c r="P121" s="777"/>
    </row>
    <row r="122" spans="1:16" ht="45" customHeight="1" x14ac:dyDescent="0.2">
      <c r="A122" s="672"/>
      <c r="B122" s="792"/>
      <c r="C122" s="672"/>
      <c r="D122" s="651"/>
      <c r="E122" s="627"/>
      <c r="F122" s="348">
        <f>F119+F120+F121</f>
        <v>20485.212</v>
      </c>
      <c r="G122" s="412">
        <v>5</v>
      </c>
      <c r="H122" s="629"/>
      <c r="I122" s="629"/>
      <c r="J122" s="629"/>
      <c r="K122" s="629"/>
      <c r="L122" s="629"/>
      <c r="M122" s="629"/>
      <c r="N122" s="629"/>
      <c r="O122" s="629"/>
      <c r="P122" s="777"/>
    </row>
    <row r="123" spans="1:16" ht="45" customHeight="1" x14ac:dyDescent="0.2">
      <c r="A123" s="672"/>
      <c r="B123" s="792"/>
      <c r="C123" s="672"/>
      <c r="D123" s="651"/>
      <c r="E123" s="627">
        <v>2020</v>
      </c>
      <c r="F123" s="348">
        <f>F103+F114</f>
        <v>1300</v>
      </c>
      <c r="G123" s="412" t="s">
        <v>450</v>
      </c>
      <c r="H123" s="629">
        <f>H97+H100</f>
        <v>2.6135999999999999</v>
      </c>
      <c r="I123" s="629">
        <f t="shared" ref="I123:N123" si="7">I97+I100</f>
        <v>7418.4</v>
      </c>
      <c r="J123" s="629">
        <f t="shared" si="7"/>
        <v>2.2999999999999998</v>
      </c>
      <c r="K123" s="629"/>
      <c r="L123" s="629"/>
      <c r="M123" s="629"/>
      <c r="N123" s="629">
        <f t="shared" si="7"/>
        <v>7.9000000000000001E-2</v>
      </c>
      <c r="O123" s="629"/>
      <c r="P123" s="777">
        <f t="shared" ref="P123" si="8">P97</f>
        <v>4902</v>
      </c>
    </row>
    <row r="124" spans="1:16" ht="45" customHeight="1" x14ac:dyDescent="0.2">
      <c r="A124" s="672"/>
      <c r="B124" s="792"/>
      <c r="C124" s="672"/>
      <c r="D124" s="651"/>
      <c r="E124" s="627"/>
      <c r="F124" s="348">
        <f>F100</f>
        <v>2800</v>
      </c>
      <c r="G124" s="412">
        <v>3</v>
      </c>
      <c r="H124" s="629"/>
      <c r="I124" s="629"/>
      <c r="J124" s="629"/>
      <c r="K124" s="629"/>
      <c r="L124" s="629"/>
      <c r="M124" s="629"/>
      <c r="N124" s="629"/>
      <c r="O124" s="629"/>
      <c r="P124" s="777"/>
    </row>
    <row r="125" spans="1:16" ht="45" customHeight="1" x14ac:dyDescent="0.2">
      <c r="A125" s="672"/>
      <c r="B125" s="792"/>
      <c r="C125" s="672"/>
      <c r="D125" s="651"/>
      <c r="E125" s="627"/>
      <c r="F125" s="348">
        <f>F112+F97</f>
        <v>166500</v>
      </c>
      <c r="G125" s="412">
        <v>4</v>
      </c>
      <c r="H125" s="629"/>
      <c r="I125" s="629"/>
      <c r="J125" s="629"/>
      <c r="K125" s="629"/>
      <c r="L125" s="629"/>
      <c r="M125" s="629"/>
      <c r="N125" s="629"/>
      <c r="O125" s="629"/>
      <c r="P125" s="777"/>
    </row>
    <row r="126" spans="1:16" ht="45" customHeight="1" x14ac:dyDescent="0.2">
      <c r="A126" s="672"/>
      <c r="B126" s="792"/>
      <c r="C126" s="672"/>
      <c r="D126" s="651"/>
      <c r="E126" s="627"/>
      <c r="F126" s="348">
        <f>F123+F124+F125</f>
        <v>170600</v>
      </c>
      <c r="G126" s="412">
        <v>5</v>
      </c>
      <c r="H126" s="629"/>
      <c r="I126" s="629"/>
      <c r="J126" s="629"/>
      <c r="K126" s="629"/>
      <c r="L126" s="629"/>
      <c r="M126" s="629"/>
      <c r="N126" s="629"/>
      <c r="O126" s="629"/>
      <c r="P126" s="777"/>
    </row>
    <row r="127" spans="1:16" ht="51.75" customHeight="1" x14ac:dyDescent="0.2">
      <c r="A127" s="672"/>
      <c r="B127" s="792"/>
      <c r="C127" s="672"/>
      <c r="D127" s="651"/>
      <c r="E127" s="412"/>
      <c r="F127" s="348">
        <f>F126+F122+F118</f>
        <v>201082.62299999999</v>
      </c>
      <c r="G127" s="347">
        <v>5</v>
      </c>
      <c r="H127" s="337">
        <f>H116+H119+H123</f>
        <v>5.3948</v>
      </c>
      <c r="I127" s="337">
        <f t="shared" ref="I127:P127" si="9">I116+I119+I123</f>
        <v>15849.4</v>
      </c>
      <c r="J127" s="337">
        <f t="shared" si="9"/>
        <v>4.6676500000000001</v>
      </c>
      <c r="K127" s="337"/>
      <c r="L127" s="337"/>
      <c r="M127" s="337"/>
      <c r="N127" s="337">
        <f t="shared" si="9"/>
        <v>388.07900000000001</v>
      </c>
      <c r="O127" s="337"/>
      <c r="P127" s="418">
        <f t="shared" si="9"/>
        <v>7416</v>
      </c>
    </row>
    <row r="128" spans="1:16" ht="27" customHeight="1" x14ac:dyDescent="0.2">
      <c r="A128" s="676" t="s">
        <v>469</v>
      </c>
      <c r="B128" s="676"/>
      <c r="C128" s="676"/>
      <c r="D128" s="676"/>
      <c r="E128" s="676"/>
      <c r="F128" s="676"/>
      <c r="G128" s="676"/>
      <c r="H128" s="676"/>
      <c r="I128" s="676"/>
      <c r="J128" s="676"/>
      <c r="K128" s="676"/>
      <c r="L128" s="676"/>
      <c r="M128" s="676"/>
      <c r="N128" s="676"/>
      <c r="O128" s="676"/>
      <c r="P128" s="676"/>
    </row>
    <row r="129" spans="1:16" ht="30.75" customHeight="1" x14ac:dyDescent="0.2">
      <c r="A129" s="647">
        <v>52</v>
      </c>
      <c r="B129" s="686" t="s">
        <v>374</v>
      </c>
      <c r="C129" s="624" t="s">
        <v>298</v>
      </c>
      <c r="D129" s="624" t="s">
        <v>329</v>
      </c>
      <c r="E129" s="684">
        <v>2017</v>
      </c>
      <c r="F129" s="688">
        <v>100</v>
      </c>
      <c r="G129" s="684">
        <v>2</v>
      </c>
      <c r="H129" s="593">
        <v>0</v>
      </c>
      <c r="I129" s="593">
        <v>0</v>
      </c>
      <c r="J129" s="592"/>
      <c r="K129" s="592"/>
      <c r="L129" s="593">
        <v>0</v>
      </c>
      <c r="M129" s="593"/>
      <c r="N129" s="593"/>
      <c r="O129" s="687"/>
      <c r="P129" s="687">
        <v>8</v>
      </c>
    </row>
    <row r="130" spans="1:16" ht="28.5" customHeight="1" x14ac:dyDescent="0.2">
      <c r="A130" s="647"/>
      <c r="B130" s="686"/>
      <c r="C130" s="624"/>
      <c r="D130" s="624"/>
      <c r="E130" s="684"/>
      <c r="F130" s="688"/>
      <c r="G130" s="684"/>
      <c r="H130" s="593"/>
      <c r="I130" s="593"/>
      <c r="J130" s="592"/>
      <c r="K130" s="592"/>
      <c r="L130" s="593"/>
      <c r="M130" s="593"/>
      <c r="N130" s="593"/>
      <c r="O130" s="687"/>
      <c r="P130" s="687"/>
    </row>
    <row r="131" spans="1:16" ht="28.5" customHeight="1" x14ac:dyDescent="0.2">
      <c r="A131" s="647"/>
      <c r="B131" s="686"/>
      <c r="C131" s="624"/>
      <c r="D131" s="624"/>
      <c r="E131" s="684"/>
      <c r="F131" s="279">
        <f>F129</f>
        <v>100</v>
      </c>
      <c r="G131" s="419">
        <v>5</v>
      </c>
      <c r="H131" s="593"/>
      <c r="I131" s="593"/>
      <c r="J131" s="592"/>
      <c r="K131" s="592"/>
      <c r="L131" s="593"/>
      <c r="M131" s="593"/>
      <c r="N131" s="593"/>
      <c r="O131" s="687"/>
      <c r="P131" s="687"/>
    </row>
    <row r="132" spans="1:16" ht="46.5" customHeight="1" x14ac:dyDescent="0.2">
      <c r="A132" s="647"/>
      <c r="B132" s="686"/>
      <c r="C132" s="624"/>
      <c r="D132" s="624"/>
      <c r="E132" s="684">
        <v>2019</v>
      </c>
      <c r="F132" s="279">
        <v>400</v>
      </c>
      <c r="G132" s="419">
        <v>2</v>
      </c>
      <c r="H132" s="593">
        <v>0</v>
      </c>
      <c r="I132" s="593">
        <v>0</v>
      </c>
      <c r="J132" s="592"/>
      <c r="K132" s="592"/>
      <c r="L132" s="593">
        <v>0</v>
      </c>
      <c r="M132" s="593"/>
      <c r="N132" s="593"/>
      <c r="O132" s="687"/>
      <c r="P132" s="687">
        <v>8</v>
      </c>
    </row>
    <row r="133" spans="1:16" ht="48" customHeight="1" x14ac:dyDescent="0.2">
      <c r="A133" s="647"/>
      <c r="B133" s="686"/>
      <c r="C133" s="624"/>
      <c r="D133" s="624"/>
      <c r="E133" s="684"/>
      <c r="F133" s="272">
        <f>F132</f>
        <v>400</v>
      </c>
      <c r="G133" s="364">
        <v>5</v>
      </c>
      <c r="H133" s="593"/>
      <c r="I133" s="593"/>
      <c r="J133" s="592"/>
      <c r="K133" s="592"/>
      <c r="L133" s="593"/>
      <c r="M133" s="593"/>
      <c r="N133" s="593"/>
      <c r="O133" s="687"/>
      <c r="P133" s="687"/>
    </row>
    <row r="134" spans="1:16" ht="37.5" customHeight="1" x14ac:dyDescent="0.2">
      <c r="A134" s="687">
        <v>53</v>
      </c>
      <c r="B134" s="524" t="s">
        <v>389</v>
      </c>
      <c r="C134" s="527" t="s">
        <v>298</v>
      </c>
      <c r="D134" s="507" t="s">
        <v>385</v>
      </c>
      <c r="E134" s="793">
        <v>2017</v>
      </c>
      <c r="F134" s="279">
        <v>1313.6</v>
      </c>
      <c r="G134" s="419" t="s">
        <v>323</v>
      </c>
      <c r="H134" s="593"/>
      <c r="I134" s="593"/>
      <c r="J134" s="592"/>
      <c r="K134" s="592"/>
      <c r="L134" s="593"/>
      <c r="M134" s="593"/>
      <c r="N134" s="593"/>
      <c r="O134" s="687"/>
      <c r="P134" s="683">
        <v>2.4</v>
      </c>
    </row>
    <row r="135" spans="1:16" ht="37.5" customHeight="1" x14ac:dyDescent="0.2">
      <c r="A135" s="687"/>
      <c r="B135" s="524"/>
      <c r="C135" s="527"/>
      <c r="D135" s="507"/>
      <c r="E135" s="793"/>
      <c r="F135" s="279">
        <v>145.87700000000001</v>
      </c>
      <c r="G135" s="419">
        <v>2</v>
      </c>
      <c r="H135" s="593"/>
      <c r="I135" s="593"/>
      <c r="J135" s="592"/>
      <c r="K135" s="592"/>
      <c r="L135" s="593"/>
      <c r="M135" s="593"/>
      <c r="N135" s="593"/>
      <c r="O135" s="687"/>
      <c r="P135" s="683"/>
    </row>
    <row r="136" spans="1:16" ht="130.5" customHeight="1" x14ac:dyDescent="0.2">
      <c r="A136" s="687"/>
      <c r="B136" s="524"/>
      <c r="C136" s="527"/>
      <c r="D136" s="507"/>
      <c r="E136" s="793"/>
      <c r="F136" s="272">
        <f>F134+F135</f>
        <v>1459.4769999999999</v>
      </c>
      <c r="G136" s="244">
        <v>5</v>
      </c>
      <c r="H136" s="593"/>
      <c r="I136" s="593"/>
      <c r="J136" s="592"/>
      <c r="K136" s="592"/>
      <c r="L136" s="593"/>
      <c r="M136" s="593"/>
      <c r="N136" s="593"/>
      <c r="O136" s="687"/>
      <c r="P136" s="683"/>
    </row>
    <row r="137" spans="1:16" ht="39.75" customHeight="1" x14ac:dyDescent="0.2">
      <c r="A137" s="647">
        <v>54</v>
      </c>
      <c r="B137" s="492" t="s">
        <v>390</v>
      </c>
      <c r="C137" s="507" t="s">
        <v>298</v>
      </c>
      <c r="D137" s="507" t="s">
        <v>385</v>
      </c>
      <c r="E137" s="684">
        <v>2017</v>
      </c>
      <c r="F137" s="279">
        <v>1339</v>
      </c>
      <c r="G137" s="280" t="s">
        <v>323</v>
      </c>
      <c r="H137" s="593"/>
      <c r="I137" s="593"/>
      <c r="J137" s="592"/>
      <c r="K137" s="592"/>
      <c r="L137" s="593"/>
      <c r="M137" s="593"/>
      <c r="N137" s="593"/>
      <c r="O137" s="687"/>
      <c r="P137" s="687">
        <v>2.4</v>
      </c>
    </row>
    <row r="138" spans="1:16" ht="39.75" customHeight="1" x14ac:dyDescent="0.2">
      <c r="A138" s="647"/>
      <c r="B138" s="492"/>
      <c r="C138" s="507"/>
      <c r="D138" s="507"/>
      <c r="E138" s="684"/>
      <c r="F138" s="279">
        <v>148.76</v>
      </c>
      <c r="G138" s="280">
        <v>2</v>
      </c>
      <c r="H138" s="593"/>
      <c r="I138" s="593"/>
      <c r="J138" s="592"/>
      <c r="K138" s="592"/>
      <c r="L138" s="593"/>
      <c r="M138" s="593"/>
      <c r="N138" s="593"/>
      <c r="O138" s="687"/>
      <c r="P138" s="687"/>
    </row>
    <row r="139" spans="1:16" ht="141.75" customHeight="1" x14ac:dyDescent="0.2">
      <c r="A139" s="647"/>
      <c r="B139" s="492"/>
      <c r="C139" s="507"/>
      <c r="D139" s="507"/>
      <c r="E139" s="684"/>
      <c r="F139" s="278">
        <f>F137+F138</f>
        <v>1487.76</v>
      </c>
      <c r="G139" s="244">
        <v>5</v>
      </c>
      <c r="H139" s="593"/>
      <c r="I139" s="593"/>
      <c r="J139" s="592"/>
      <c r="K139" s="592"/>
      <c r="L139" s="593"/>
      <c r="M139" s="593"/>
      <c r="N139" s="593"/>
      <c r="O139" s="687"/>
      <c r="P139" s="687"/>
    </row>
    <row r="140" spans="1:16" ht="36" customHeight="1" x14ac:dyDescent="0.2">
      <c r="A140" s="647">
        <v>55</v>
      </c>
      <c r="B140" s="492" t="s">
        <v>375</v>
      </c>
      <c r="C140" s="507" t="s">
        <v>283</v>
      </c>
      <c r="D140" s="507" t="s">
        <v>385</v>
      </c>
      <c r="E140" s="684">
        <v>2017</v>
      </c>
      <c r="F140" s="281">
        <v>1053.3</v>
      </c>
      <c r="G140" s="280" t="s">
        <v>323</v>
      </c>
      <c r="H140" s="593"/>
      <c r="I140" s="593"/>
      <c r="J140" s="592"/>
      <c r="K140" s="592"/>
      <c r="L140" s="593"/>
      <c r="M140" s="593"/>
      <c r="N140" s="593"/>
      <c r="O140" s="687"/>
      <c r="P140" s="687">
        <v>2.4</v>
      </c>
    </row>
    <row r="141" spans="1:16" ht="36" customHeight="1" x14ac:dyDescent="0.2">
      <c r="A141" s="647"/>
      <c r="B141" s="492"/>
      <c r="C141" s="507"/>
      <c r="D141" s="507"/>
      <c r="E141" s="684"/>
      <c r="F141" s="281">
        <v>116.96899999999999</v>
      </c>
      <c r="G141" s="280">
        <v>2</v>
      </c>
      <c r="H141" s="593"/>
      <c r="I141" s="593"/>
      <c r="J141" s="592"/>
      <c r="K141" s="592"/>
      <c r="L141" s="593"/>
      <c r="M141" s="593"/>
      <c r="N141" s="593"/>
      <c r="O141" s="687"/>
      <c r="P141" s="687"/>
    </row>
    <row r="142" spans="1:16" ht="143.25" customHeight="1" x14ac:dyDescent="0.2">
      <c r="A142" s="647"/>
      <c r="B142" s="492"/>
      <c r="C142" s="507"/>
      <c r="D142" s="507"/>
      <c r="E142" s="684"/>
      <c r="F142" s="278">
        <f>F140+F141</f>
        <v>1170.269</v>
      </c>
      <c r="G142" s="244">
        <v>5</v>
      </c>
      <c r="H142" s="593"/>
      <c r="I142" s="593"/>
      <c r="J142" s="592"/>
      <c r="K142" s="592"/>
      <c r="L142" s="593"/>
      <c r="M142" s="593"/>
      <c r="N142" s="593"/>
      <c r="O142" s="687"/>
      <c r="P142" s="687"/>
    </row>
    <row r="143" spans="1:16" ht="49.5" customHeight="1" x14ac:dyDescent="0.2">
      <c r="A143" s="647">
        <v>56</v>
      </c>
      <c r="B143" s="492" t="s">
        <v>314</v>
      </c>
      <c r="C143" s="507" t="s">
        <v>283</v>
      </c>
      <c r="D143" s="507" t="s">
        <v>385</v>
      </c>
      <c r="E143" s="684">
        <v>2017</v>
      </c>
      <c r="F143" s="281">
        <v>889.1</v>
      </c>
      <c r="G143" s="280" t="s">
        <v>323</v>
      </c>
      <c r="H143" s="593"/>
      <c r="I143" s="593"/>
      <c r="J143" s="592"/>
      <c r="K143" s="592"/>
      <c r="L143" s="593"/>
      <c r="M143" s="593"/>
      <c r="N143" s="593"/>
      <c r="O143" s="687"/>
      <c r="P143" s="687">
        <v>2.4</v>
      </c>
    </row>
    <row r="144" spans="1:16" ht="49.5" customHeight="1" x14ac:dyDescent="0.2">
      <c r="A144" s="647"/>
      <c r="B144" s="492"/>
      <c r="C144" s="507"/>
      <c r="D144" s="507"/>
      <c r="E144" s="684"/>
      <c r="F144" s="281">
        <v>98.804000000000002</v>
      </c>
      <c r="G144" s="280">
        <v>2</v>
      </c>
      <c r="H144" s="593"/>
      <c r="I144" s="593"/>
      <c r="J144" s="592"/>
      <c r="K144" s="592"/>
      <c r="L144" s="593"/>
      <c r="M144" s="593"/>
      <c r="N144" s="593"/>
      <c r="O144" s="687"/>
      <c r="P144" s="687"/>
    </row>
    <row r="145" spans="1:16" ht="137.25" customHeight="1" x14ac:dyDescent="0.2">
      <c r="A145" s="647"/>
      <c r="B145" s="492"/>
      <c r="C145" s="507"/>
      <c r="D145" s="507"/>
      <c r="E145" s="684"/>
      <c r="F145" s="278">
        <f>F143+F144</f>
        <v>987.904</v>
      </c>
      <c r="G145" s="244">
        <v>5</v>
      </c>
      <c r="H145" s="593"/>
      <c r="I145" s="593"/>
      <c r="J145" s="592"/>
      <c r="K145" s="592"/>
      <c r="L145" s="593"/>
      <c r="M145" s="593"/>
      <c r="N145" s="593"/>
      <c r="O145" s="687"/>
      <c r="P145" s="687"/>
    </row>
    <row r="146" spans="1:16" ht="52.5" customHeight="1" x14ac:dyDescent="0.2">
      <c r="A146" s="569">
        <v>57</v>
      </c>
      <c r="B146" s="492" t="s">
        <v>315</v>
      </c>
      <c r="C146" s="507" t="s">
        <v>283</v>
      </c>
      <c r="D146" s="507" t="s">
        <v>385</v>
      </c>
      <c r="E146" s="684">
        <v>2017</v>
      </c>
      <c r="F146" s="281">
        <v>1143.0999999999999</v>
      </c>
      <c r="G146" s="280" t="s">
        <v>323</v>
      </c>
      <c r="H146" s="593"/>
      <c r="I146" s="593"/>
      <c r="J146" s="592"/>
      <c r="K146" s="592"/>
      <c r="L146" s="593"/>
      <c r="M146" s="593"/>
      <c r="N146" s="593"/>
      <c r="O146" s="687"/>
      <c r="P146" s="687">
        <v>2.4</v>
      </c>
    </row>
    <row r="147" spans="1:16" ht="40.5" customHeight="1" x14ac:dyDescent="0.2">
      <c r="A147" s="569"/>
      <c r="B147" s="492"/>
      <c r="C147" s="507"/>
      <c r="D147" s="507"/>
      <c r="E147" s="684"/>
      <c r="F147" s="281">
        <v>126.93899999999999</v>
      </c>
      <c r="G147" s="280">
        <v>2</v>
      </c>
      <c r="H147" s="593"/>
      <c r="I147" s="593"/>
      <c r="J147" s="592"/>
      <c r="K147" s="592"/>
      <c r="L147" s="593"/>
      <c r="M147" s="593"/>
      <c r="N147" s="593"/>
      <c r="O147" s="687"/>
      <c r="P147" s="687"/>
    </row>
    <row r="148" spans="1:16" ht="123.75" customHeight="1" x14ac:dyDescent="0.2">
      <c r="A148" s="569"/>
      <c r="B148" s="492"/>
      <c r="C148" s="507"/>
      <c r="D148" s="507"/>
      <c r="E148" s="684"/>
      <c r="F148" s="278">
        <f>F146+F147</f>
        <v>1270.039</v>
      </c>
      <c r="G148" s="244">
        <v>5</v>
      </c>
      <c r="H148" s="593"/>
      <c r="I148" s="593"/>
      <c r="J148" s="592"/>
      <c r="K148" s="592"/>
      <c r="L148" s="593"/>
      <c r="M148" s="593"/>
      <c r="N148" s="593"/>
      <c r="O148" s="687"/>
      <c r="P148" s="687"/>
    </row>
    <row r="149" spans="1:16" ht="54.75" customHeight="1" x14ac:dyDescent="0.2">
      <c r="A149" s="569">
        <v>58</v>
      </c>
      <c r="B149" s="492" t="s">
        <v>452</v>
      </c>
      <c r="C149" s="507" t="s">
        <v>455</v>
      </c>
      <c r="D149" s="716" t="s">
        <v>329</v>
      </c>
      <c r="E149" s="684">
        <v>2020</v>
      </c>
      <c r="F149" s="692">
        <v>4120</v>
      </c>
      <c r="G149" s="687">
        <v>4</v>
      </c>
      <c r="H149" s="593"/>
      <c r="I149" s="593"/>
      <c r="J149" s="592"/>
      <c r="K149" s="592"/>
      <c r="L149" s="593"/>
      <c r="M149" s="593"/>
      <c r="N149" s="593"/>
      <c r="O149" s="687"/>
      <c r="P149" s="687">
        <v>5.5</v>
      </c>
    </row>
    <row r="150" spans="1:16" ht="54.75" customHeight="1" x14ac:dyDescent="0.2">
      <c r="A150" s="569"/>
      <c r="B150" s="492"/>
      <c r="C150" s="507"/>
      <c r="D150" s="716"/>
      <c r="E150" s="684"/>
      <c r="F150" s="692"/>
      <c r="G150" s="687"/>
      <c r="H150" s="593"/>
      <c r="I150" s="593"/>
      <c r="J150" s="592"/>
      <c r="K150" s="592"/>
      <c r="L150" s="593"/>
      <c r="M150" s="593"/>
      <c r="N150" s="593"/>
      <c r="O150" s="687"/>
      <c r="P150" s="687"/>
    </row>
    <row r="151" spans="1:16" ht="54.75" customHeight="1" x14ac:dyDescent="0.2">
      <c r="A151" s="569"/>
      <c r="B151" s="492"/>
      <c r="C151" s="507"/>
      <c r="D151" s="716"/>
      <c r="E151" s="684"/>
      <c r="F151" s="692"/>
      <c r="G151" s="687"/>
      <c r="H151" s="593"/>
      <c r="I151" s="593"/>
      <c r="J151" s="592"/>
      <c r="K151" s="592"/>
      <c r="L151" s="593"/>
      <c r="M151" s="593"/>
      <c r="N151" s="593"/>
      <c r="O151" s="687"/>
      <c r="P151" s="687"/>
    </row>
    <row r="152" spans="1:16" ht="165.75" customHeight="1" x14ac:dyDescent="0.2">
      <c r="A152" s="364">
        <v>59</v>
      </c>
      <c r="B152" s="362" t="s">
        <v>453</v>
      </c>
      <c r="C152" s="363" t="s">
        <v>454</v>
      </c>
      <c r="D152" s="415" t="s">
        <v>329</v>
      </c>
      <c r="E152" s="419">
        <v>2020</v>
      </c>
      <c r="F152" s="278">
        <v>1500</v>
      </c>
      <c r="G152" s="244">
        <v>4</v>
      </c>
      <c r="H152" s="420"/>
      <c r="I152" s="420"/>
      <c r="J152" s="360"/>
      <c r="K152" s="360"/>
      <c r="L152" s="420"/>
      <c r="M152" s="420"/>
      <c r="N152" s="420"/>
      <c r="O152" s="244"/>
      <c r="P152" s="244">
        <v>5.5</v>
      </c>
    </row>
    <row r="153" spans="1:16" ht="29.25" customHeight="1" x14ac:dyDescent="0.2">
      <c r="A153" s="763"/>
      <c r="B153" s="792" t="s">
        <v>202</v>
      </c>
      <c r="C153" s="672"/>
      <c r="D153" s="657"/>
      <c r="E153" s="745">
        <v>2017</v>
      </c>
      <c r="F153" s="386">
        <f>F134+F137+F140+F143+F146</f>
        <v>5738.1</v>
      </c>
      <c r="G153" s="316" t="s">
        <v>323</v>
      </c>
      <c r="H153" s="794"/>
      <c r="I153" s="612"/>
      <c r="J153" s="613"/>
      <c r="K153" s="613"/>
      <c r="L153" s="612"/>
      <c r="M153" s="612"/>
      <c r="N153" s="612"/>
      <c r="O153" s="614"/>
      <c r="P153" s="614">
        <f>P129+P134+P137+P140+P143+P146</f>
        <v>20</v>
      </c>
    </row>
    <row r="154" spans="1:16" ht="37.5" customHeight="1" x14ac:dyDescent="0.2">
      <c r="A154" s="763"/>
      <c r="B154" s="792"/>
      <c r="C154" s="672"/>
      <c r="D154" s="657"/>
      <c r="E154" s="745"/>
      <c r="F154" s="386">
        <f>F129+F135+F138+F141+F144+F147</f>
        <v>737.34899999999993</v>
      </c>
      <c r="G154" s="316">
        <v>2</v>
      </c>
      <c r="H154" s="794"/>
      <c r="I154" s="612"/>
      <c r="J154" s="613"/>
      <c r="K154" s="613"/>
      <c r="L154" s="612"/>
      <c r="M154" s="612"/>
      <c r="N154" s="612"/>
      <c r="O154" s="614"/>
      <c r="P154" s="614"/>
    </row>
    <row r="155" spans="1:16" ht="32.25" customHeight="1" x14ac:dyDescent="0.2">
      <c r="A155" s="763"/>
      <c r="B155" s="792"/>
      <c r="C155" s="672"/>
      <c r="D155" s="657"/>
      <c r="E155" s="745"/>
      <c r="F155" s="314">
        <f>F153+F154</f>
        <v>6475.4490000000005</v>
      </c>
      <c r="G155" s="317">
        <v>5</v>
      </c>
      <c r="H155" s="794"/>
      <c r="I155" s="612"/>
      <c r="J155" s="613"/>
      <c r="K155" s="613"/>
      <c r="L155" s="612"/>
      <c r="M155" s="612"/>
      <c r="N155" s="612"/>
      <c r="O155" s="614"/>
      <c r="P155" s="614"/>
    </row>
    <row r="156" spans="1:16" ht="22.5" customHeight="1" x14ac:dyDescent="0.2">
      <c r="A156" s="763"/>
      <c r="B156" s="792"/>
      <c r="C156" s="672"/>
      <c r="D156" s="657"/>
      <c r="E156" s="745">
        <v>2019</v>
      </c>
      <c r="F156" s="673">
        <f>F132</f>
        <v>400</v>
      </c>
      <c r="G156" s="763">
        <v>2</v>
      </c>
      <c r="H156" s="612">
        <v>0</v>
      </c>
      <c r="I156" s="612"/>
      <c r="J156" s="613"/>
      <c r="K156" s="613"/>
      <c r="L156" s="612"/>
      <c r="M156" s="612"/>
      <c r="N156" s="612"/>
      <c r="O156" s="614"/>
      <c r="P156" s="614">
        <f>P132</f>
        <v>8</v>
      </c>
    </row>
    <row r="157" spans="1:16" ht="26.25" customHeight="1" x14ac:dyDescent="0.2">
      <c r="A157" s="763"/>
      <c r="B157" s="792"/>
      <c r="C157" s="672"/>
      <c r="D157" s="657"/>
      <c r="E157" s="745"/>
      <c r="F157" s="673"/>
      <c r="G157" s="763"/>
      <c r="H157" s="612"/>
      <c r="I157" s="612"/>
      <c r="J157" s="613"/>
      <c r="K157" s="613"/>
      <c r="L157" s="612"/>
      <c r="M157" s="612"/>
      <c r="N157" s="612"/>
      <c r="O157" s="614"/>
      <c r="P157" s="614"/>
    </row>
    <row r="158" spans="1:16" ht="25.5" customHeight="1" x14ac:dyDescent="0.2">
      <c r="A158" s="763"/>
      <c r="B158" s="792"/>
      <c r="C158" s="672"/>
      <c r="D158" s="657"/>
      <c r="E158" s="745"/>
      <c r="F158" s="610">
        <f>F156</f>
        <v>400</v>
      </c>
      <c r="G158" s="611">
        <v>5</v>
      </c>
      <c r="H158" s="612"/>
      <c r="I158" s="612"/>
      <c r="J158" s="613"/>
      <c r="K158" s="613"/>
      <c r="L158" s="612"/>
      <c r="M158" s="612"/>
      <c r="N158" s="612"/>
      <c r="O158" s="614"/>
      <c r="P158" s="614"/>
    </row>
    <row r="159" spans="1:16" ht="30" customHeight="1" x14ac:dyDescent="0.2">
      <c r="A159" s="763"/>
      <c r="B159" s="792"/>
      <c r="C159" s="672"/>
      <c r="D159" s="657"/>
      <c r="E159" s="745"/>
      <c r="F159" s="610"/>
      <c r="G159" s="611"/>
      <c r="H159" s="612"/>
      <c r="I159" s="612"/>
      <c r="J159" s="613"/>
      <c r="K159" s="613"/>
      <c r="L159" s="612"/>
      <c r="M159" s="612"/>
      <c r="N159" s="612"/>
      <c r="O159" s="614"/>
      <c r="P159" s="614"/>
    </row>
    <row r="160" spans="1:16" ht="57.75" customHeight="1" x14ac:dyDescent="0.2">
      <c r="A160" s="763"/>
      <c r="B160" s="792"/>
      <c r="C160" s="672"/>
      <c r="D160" s="657"/>
      <c r="E160" s="315">
        <v>2020</v>
      </c>
      <c r="F160" s="313">
        <f>F149+F152</f>
        <v>5620</v>
      </c>
      <c r="G160" s="319">
        <v>4</v>
      </c>
      <c r="H160" s="369"/>
      <c r="I160" s="369"/>
      <c r="J160" s="421"/>
      <c r="K160" s="421"/>
      <c r="L160" s="369"/>
      <c r="M160" s="369"/>
      <c r="N160" s="369"/>
      <c r="O160" s="267"/>
      <c r="P160" s="267">
        <v>11</v>
      </c>
    </row>
    <row r="161" spans="1:16" ht="57.75" customHeight="1" x14ac:dyDescent="0.2">
      <c r="A161" s="763"/>
      <c r="B161" s="792"/>
      <c r="C161" s="672"/>
      <c r="D161" s="657"/>
      <c r="E161" s="315"/>
      <c r="F161" s="314">
        <f>F155+F158+F160</f>
        <v>12495.449000000001</v>
      </c>
      <c r="G161" s="318">
        <v>5</v>
      </c>
      <c r="H161" s="369"/>
      <c r="I161" s="369"/>
      <c r="J161" s="421"/>
      <c r="K161" s="421"/>
      <c r="L161" s="369"/>
      <c r="M161" s="369"/>
      <c r="N161" s="369"/>
      <c r="O161" s="267"/>
      <c r="P161" s="267">
        <f>P153+P156+P160</f>
        <v>39</v>
      </c>
    </row>
    <row r="162" spans="1:16" ht="60.75" customHeight="1" x14ac:dyDescent="0.2">
      <c r="A162" s="569">
        <v>60</v>
      </c>
      <c r="B162" s="774" t="s">
        <v>271</v>
      </c>
      <c r="C162" s="775" t="s">
        <v>281</v>
      </c>
      <c r="D162" s="801" t="str">
        <f t="shared" ref="D162" si="10">$D$166</f>
        <v>АРТЕМІВСЬКЕ УПРАВЛІННЯ ПО ГАЗОПОСТАЧАННЮ  ТА ГАЗИІКАЦІЇ</v>
      </c>
      <c r="E162" s="583">
        <v>2017</v>
      </c>
      <c r="F162" s="756">
        <v>196.6</v>
      </c>
      <c r="G162" s="778">
        <v>3</v>
      </c>
      <c r="H162" s="603">
        <v>1.0999999999999999E-2</v>
      </c>
      <c r="I162" s="765">
        <v>40.72</v>
      </c>
      <c r="J162" s="665">
        <v>0.01</v>
      </c>
      <c r="K162" s="665"/>
      <c r="L162" s="665"/>
      <c r="M162" s="665"/>
      <c r="N162" s="665"/>
      <c r="O162" s="764">
        <v>4.8</v>
      </c>
      <c r="P162" s="802">
        <v>21</v>
      </c>
    </row>
    <row r="163" spans="1:16" ht="21.75" customHeight="1" x14ac:dyDescent="0.2">
      <c r="A163" s="569"/>
      <c r="B163" s="774"/>
      <c r="C163" s="775"/>
      <c r="D163" s="801"/>
      <c r="E163" s="583"/>
      <c r="F163" s="756"/>
      <c r="G163" s="778"/>
      <c r="H163" s="603"/>
      <c r="I163" s="765"/>
      <c r="J163" s="665"/>
      <c r="K163" s="665"/>
      <c r="L163" s="665"/>
      <c r="M163" s="665"/>
      <c r="N163" s="665"/>
      <c r="O163" s="764"/>
      <c r="P163" s="802"/>
    </row>
    <row r="164" spans="1:16" ht="54" customHeight="1" x14ac:dyDescent="0.2">
      <c r="A164" s="569">
        <v>61</v>
      </c>
      <c r="B164" s="760" t="s">
        <v>107</v>
      </c>
      <c r="C164" s="799" t="s">
        <v>281</v>
      </c>
      <c r="D164" s="800" t="str">
        <f t="shared" ref="D164" si="11">$D$166</f>
        <v>АРТЕМІВСЬКЕ УПРАВЛІННЯ ПО ГАЗОПОСТАЧАННЮ  ТА ГАЗИІКАЦІЇ</v>
      </c>
      <c r="E164" s="583">
        <v>2017</v>
      </c>
      <c r="F164" s="756">
        <v>41.12</v>
      </c>
      <c r="G164" s="778">
        <v>3</v>
      </c>
      <c r="H164" s="665">
        <v>2.8999999999999998E-3</v>
      </c>
      <c r="I164" s="765">
        <v>16.577000000000002</v>
      </c>
      <c r="J164" s="665"/>
      <c r="K164" s="665"/>
      <c r="L164" s="665">
        <v>9.1000000000000004E-3</v>
      </c>
      <c r="M164" s="665"/>
      <c r="N164" s="665"/>
      <c r="O164" s="764">
        <v>2.4</v>
      </c>
      <c r="P164" s="802">
        <v>8</v>
      </c>
    </row>
    <row r="165" spans="1:16" ht="28.5" customHeight="1" x14ac:dyDescent="0.2">
      <c r="A165" s="569"/>
      <c r="B165" s="760"/>
      <c r="C165" s="799"/>
      <c r="D165" s="800"/>
      <c r="E165" s="583"/>
      <c r="F165" s="756"/>
      <c r="G165" s="778"/>
      <c r="H165" s="665"/>
      <c r="I165" s="765"/>
      <c r="J165" s="665"/>
      <c r="K165" s="665"/>
      <c r="L165" s="665"/>
      <c r="M165" s="665"/>
      <c r="N165" s="665"/>
      <c r="O165" s="764"/>
      <c r="P165" s="802"/>
    </row>
    <row r="166" spans="1:16" ht="66.75" customHeight="1" x14ac:dyDescent="0.2">
      <c r="A166" s="583">
        <v>62</v>
      </c>
      <c r="B166" s="686" t="s">
        <v>282</v>
      </c>
      <c r="C166" s="624" t="s">
        <v>283</v>
      </c>
      <c r="D166" s="585" t="s">
        <v>311</v>
      </c>
      <c r="E166" s="382">
        <v>2017</v>
      </c>
      <c r="F166" s="309">
        <v>1600</v>
      </c>
      <c r="G166" s="382">
        <v>4</v>
      </c>
      <c r="H166" s="311">
        <v>0.40200000000000002</v>
      </c>
      <c r="I166" s="312">
        <v>2377.73</v>
      </c>
      <c r="J166" s="382">
        <v>0.35</v>
      </c>
      <c r="K166" s="382"/>
      <c r="L166" s="382"/>
      <c r="M166" s="382"/>
      <c r="N166" s="382">
        <v>777.7</v>
      </c>
      <c r="O166" s="382">
        <v>3</v>
      </c>
      <c r="P166" s="382">
        <v>737</v>
      </c>
    </row>
    <row r="167" spans="1:16" ht="66.75" customHeight="1" x14ac:dyDescent="0.2">
      <c r="A167" s="583"/>
      <c r="B167" s="686"/>
      <c r="C167" s="624"/>
      <c r="D167" s="585"/>
      <c r="E167" s="382">
        <v>2019</v>
      </c>
      <c r="F167" s="309">
        <v>1600</v>
      </c>
      <c r="G167" s="382">
        <v>4</v>
      </c>
      <c r="H167" s="382">
        <v>0.40200000000000002</v>
      </c>
      <c r="I167" s="312">
        <v>2377.73</v>
      </c>
      <c r="J167" s="382">
        <v>0.35</v>
      </c>
      <c r="K167" s="382"/>
      <c r="L167" s="382"/>
      <c r="M167" s="382"/>
      <c r="N167" s="382">
        <v>777.7</v>
      </c>
      <c r="O167" s="382">
        <v>3</v>
      </c>
      <c r="P167" s="382">
        <v>737</v>
      </c>
    </row>
    <row r="168" spans="1:16" ht="66.75" customHeight="1" x14ac:dyDescent="0.2">
      <c r="A168" s="583"/>
      <c r="B168" s="686"/>
      <c r="C168" s="624"/>
      <c r="D168" s="585"/>
      <c r="E168" s="382">
        <v>2020</v>
      </c>
      <c r="F168" s="309">
        <v>1600</v>
      </c>
      <c r="G168" s="382">
        <v>4</v>
      </c>
      <c r="H168" s="382">
        <v>0.40200000000000002</v>
      </c>
      <c r="I168" s="312">
        <v>2377.73</v>
      </c>
      <c r="J168" s="382">
        <v>0.35</v>
      </c>
      <c r="K168" s="382"/>
      <c r="L168" s="382"/>
      <c r="M168" s="382"/>
      <c r="N168" s="382">
        <v>777.3</v>
      </c>
      <c r="O168" s="382">
        <v>3</v>
      </c>
      <c r="P168" s="382">
        <v>737</v>
      </c>
    </row>
    <row r="169" spans="1:16" ht="34.5" customHeight="1" x14ac:dyDescent="0.2">
      <c r="A169" s="651"/>
      <c r="B169" s="792" t="s">
        <v>202</v>
      </c>
      <c r="C169" s="672"/>
      <c r="D169" s="672"/>
      <c r="E169" s="745">
        <v>2017</v>
      </c>
      <c r="F169" s="373">
        <f>F166</f>
        <v>1600</v>
      </c>
      <c r="G169" s="267">
        <v>4</v>
      </c>
      <c r="H169" s="693">
        <f>H166+H164+H162</f>
        <v>0.41590000000000005</v>
      </c>
      <c r="I169" s="762">
        <f>I166+I164+I162</f>
        <v>2435.027</v>
      </c>
      <c r="J169" s="693">
        <f>J166+J162</f>
        <v>0.36</v>
      </c>
      <c r="K169" s="693"/>
      <c r="L169" s="693">
        <f>L164</f>
        <v>9.1000000000000004E-3</v>
      </c>
      <c r="M169" s="693"/>
      <c r="N169" s="693"/>
      <c r="O169" s="787"/>
      <c r="P169" s="694">
        <f>P166+P164+P162</f>
        <v>766</v>
      </c>
    </row>
    <row r="170" spans="1:16" ht="34.5" customHeight="1" x14ac:dyDescent="0.2">
      <c r="A170" s="651"/>
      <c r="B170" s="792"/>
      <c r="C170" s="672"/>
      <c r="D170" s="672"/>
      <c r="E170" s="745"/>
      <c r="F170" s="373">
        <f>F164+F162</f>
        <v>237.72</v>
      </c>
      <c r="G170" s="267">
        <v>3</v>
      </c>
      <c r="H170" s="693"/>
      <c r="I170" s="762"/>
      <c r="J170" s="693"/>
      <c r="K170" s="693"/>
      <c r="L170" s="693"/>
      <c r="M170" s="693"/>
      <c r="N170" s="693"/>
      <c r="O170" s="787"/>
      <c r="P170" s="694"/>
    </row>
    <row r="171" spans="1:16" ht="34.5" customHeight="1" x14ac:dyDescent="0.2">
      <c r="A171" s="651"/>
      <c r="B171" s="792"/>
      <c r="C171" s="672"/>
      <c r="D171" s="672"/>
      <c r="E171" s="745"/>
      <c r="F171" s="255">
        <f>F170+F169</f>
        <v>1837.72</v>
      </c>
      <c r="G171" s="257">
        <v>5</v>
      </c>
      <c r="H171" s="693"/>
      <c r="I171" s="762"/>
      <c r="J171" s="693"/>
      <c r="K171" s="693"/>
      <c r="L171" s="693"/>
      <c r="M171" s="693"/>
      <c r="N171" s="693"/>
      <c r="O171" s="787"/>
      <c r="P171" s="694"/>
    </row>
    <row r="172" spans="1:16" ht="40.5" customHeight="1" x14ac:dyDescent="0.2">
      <c r="A172" s="651"/>
      <c r="B172" s="792"/>
      <c r="C172" s="672"/>
      <c r="D172" s="672"/>
      <c r="E172" s="414">
        <v>2019</v>
      </c>
      <c r="F172" s="373">
        <v>1600</v>
      </c>
      <c r="G172" s="267">
        <v>4</v>
      </c>
      <c r="H172" s="374">
        <f>H167</f>
        <v>0.40200000000000002</v>
      </c>
      <c r="I172" s="400">
        <f>I167</f>
        <v>2377.73</v>
      </c>
      <c r="J172" s="374">
        <f>J167</f>
        <v>0.35</v>
      </c>
      <c r="K172" s="374"/>
      <c r="L172" s="374"/>
      <c r="M172" s="374"/>
      <c r="N172" s="374"/>
      <c r="O172" s="408"/>
      <c r="P172" s="384">
        <f>P167</f>
        <v>737</v>
      </c>
    </row>
    <row r="173" spans="1:16" ht="40.5" customHeight="1" x14ac:dyDescent="0.2">
      <c r="A173" s="651"/>
      <c r="B173" s="792"/>
      <c r="C173" s="672"/>
      <c r="D173" s="672"/>
      <c r="E173" s="414">
        <v>2020</v>
      </c>
      <c r="F173" s="373">
        <v>1600</v>
      </c>
      <c r="G173" s="267">
        <v>4</v>
      </c>
      <c r="H173" s="374">
        <v>0.40200000000000002</v>
      </c>
      <c r="I173" s="400">
        <v>2377.73</v>
      </c>
      <c r="J173" s="374">
        <v>0.35</v>
      </c>
      <c r="K173" s="374"/>
      <c r="L173" s="374"/>
      <c r="M173" s="374"/>
      <c r="N173" s="374"/>
      <c r="O173" s="408"/>
      <c r="P173" s="384">
        <v>592</v>
      </c>
    </row>
    <row r="174" spans="1:16" ht="51.75" customHeight="1" x14ac:dyDescent="0.2">
      <c r="A174" s="651"/>
      <c r="B174" s="792"/>
      <c r="C174" s="672"/>
      <c r="D174" s="672"/>
      <c r="E174" s="269"/>
      <c r="F174" s="300">
        <f>F171+F172+F173</f>
        <v>5037.72</v>
      </c>
      <c r="G174" s="302">
        <v>5</v>
      </c>
      <c r="H174" s="400">
        <f>H172+H169+H173</f>
        <v>1.2199</v>
      </c>
      <c r="I174" s="400">
        <f>I172+I169+I173</f>
        <v>7190.4869999999992</v>
      </c>
      <c r="J174" s="400">
        <f>J172+J169+J173</f>
        <v>1.06</v>
      </c>
      <c r="K174" s="400"/>
      <c r="L174" s="374">
        <f>L169</f>
        <v>9.1000000000000004E-3</v>
      </c>
      <c r="M174" s="400"/>
      <c r="N174" s="400"/>
      <c r="O174" s="400"/>
      <c r="P174" s="307">
        <f>P172+P169+P173</f>
        <v>2095</v>
      </c>
    </row>
    <row r="175" spans="1:16" ht="30.75" customHeight="1" x14ac:dyDescent="0.2">
      <c r="A175" s="583">
        <v>63</v>
      </c>
      <c r="B175" s="798" t="s">
        <v>456</v>
      </c>
      <c r="C175" s="584" t="s">
        <v>299</v>
      </c>
      <c r="D175" s="797" t="s">
        <v>464</v>
      </c>
      <c r="E175" s="583">
        <v>2019</v>
      </c>
      <c r="F175" s="779">
        <v>5500</v>
      </c>
      <c r="G175" s="746">
        <v>2</v>
      </c>
      <c r="H175" s="700">
        <v>1.12E-2</v>
      </c>
      <c r="I175" s="701">
        <v>97.92</v>
      </c>
      <c r="J175" s="603"/>
      <c r="K175" s="603"/>
      <c r="L175" s="700">
        <v>3.4599999999999999E-2</v>
      </c>
      <c r="M175" s="603"/>
      <c r="N175" s="603"/>
      <c r="O175" s="604">
        <v>1</v>
      </c>
      <c r="P175" s="604">
        <v>32</v>
      </c>
    </row>
    <row r="176" spans="1:16" ht="20.25" customHeight="1" x14ac:dyDescent="0.2">
      <c r="A176" s="583"/>
      <c r="B176" s="798"/>
      <c r="C176" s="584"/>
      <c r="D176" s="797"/>
      <c r="E176" s="583"/>
      <c r="F176" s="779"/>
      <c r="G176" s="746"/>
      <c r="H176" s="700"/>
      <c r="I176" s="701"/>
      <c r="J176" s="603"/>
      <c r="K176" s="603"/>
      <c r="L176" s="700"/>
      <c r="M176" s="603"/>
      <c r="N176" s="603"/>
      <c r="O176" s="604"/>
      <c r="P176" s="604"/>
    </row>
    <row r="177" spans="1:16" ht="56.25" hidden="1" customHeight="1" x14ac:dyDescent="0.2">
      <c r="A177" s="583"/>
      <c r="B177" s="798"/>
      <c r="C177" s="584"/>
      <c r="D177" s="797"/>
      <c r="E177" s="583"/>
      <c r="F177" s="779"/>
      <c r="G177" s="746"/>
      <c r="H177" s="700"/>
      <c r="I177" s="701"/>
      <c r="J177" s="603"/>
      <c r="K177" s="603"/>
      <c r="L177" s="700"/>
      <c r="M177" s="603"/>
      <c r="N177" s="603"/>
      <c r="O177" s="604"/>
      <c r="P177" s="604"/>
    </row>
    <row r="178" spans="1:16" ht="9.75" customHeight="1" x14ac:dyDescent="0.2">
      <c r="A178" s="583"/>
      <c r="B178" s="798"/>
      <c r="C178" s="584"/>
      <c r="D178" s="797"/>
      <c r="E178" s="583"/>
      <c r="F178" s="779"/>
      <c r="G178" s="746"/>
      <c r="H178" s="700"/>
      <c r="I178" s="701"/>
      <c r="J178" s="603"/>
      <c r="K178" s="603"/>
      <c r="L178" s="700"/>
      <c r="M178" s="603"/>
      <c r="N178" s="603"/>
      <c r="O178" s="604"/>
      <c r="P178" s="604"/>
    </row>
    <row r="179" spans="1:16" ht="33" hidden="1" customHeight="1" x14ac:dyDescent="0.2">
      <c r="A179" s="583"/>
      <c r="B179" s="798"/>
      <c r="C179" s="584"/>
      <c r="D179" s="797"/>
      <c r="E179" s="583"/>
      <c r="F179" s="779"/>
      <c r="G179" s="746"/>
      <c r="H179" s="700"/>
      <c r="I179" s="701"/>
      <c r="J179" s="603"/>
      <c r="K179" s="603"/>
      <c r="L179" s="700"/>
      <c r="M179" s="603"/>
      <c r="N179" s="603"/>
      <c r="O179" s="604"/>
      <c r="P179" s="604"/>
    </row>
    <row r="180" spans="1:16" ht="45" customHeight="1" x14ac:dyDescent="0.2">
      <c r="A180" s="583"/>
      <c r="B180" s="798"/>
      <c r="C180" s="584"/>
      <c r="D180" s="797"/>
      <c r="E180" s="583">
        <v>2020</v>
      </c>
      <c r="F180" s="320">
        <v>69638.399999999994</v>
      </c>
      <c r="G180" s="321">
        <v>1</v>
      </c>
      <c r="H180" s="700">
        <v>0.224</v>
      </c>
      <c r="I180" s="701">
        <v>195.84</v>
      </c>
      <c r="J180" s="603"/>
      <c r="K180" s="603"/>
      <c r="L180" s="700">
        <v>6.9199999999999998E-2</v>
      </c>
      <c r="M180" s="603"/>
      <c r="N180" s="603"/>
      <c r="O180" s="604">
        <v>1</v>
      </c>
      <c r="P180" s="604">
        <v>32</v>
      </c>
    </row>
    <row r="181" spans="1:16" ht="52.5" customHeight="1" x14ac:dyDescent="0.2">
      <c r="A181" s="583"/>
      <c r="B181" s="798"/>
      <c r="C181" s="584"/>
      <c r="D181" s="797"/>
      <c r="E181" s="583"/>
      <c r="F181" s="320">
        <v>7737.6</v>
      </c>
      <c r="G181" s="321" t="s">
        <v>450</v>
      </c>
      <c r="H181" s="700"/>
      <c r="I181" s="701"/>
      <c r="J181" s="603"/>
      <c r="K181" s="603"/>
      <c r="L181" s="700"/>
      <c r="M181" s="603"/>
      <c r="N181" s="603"/>
      <c r="O181" s="604"/>
      <c r="P181" s="604"/>
    </row>
    <row r="182" spans="1:16" ht="51" customHeight="1" x14ac:dyDescent="0.2">
      <c r="A182" s="583"/>
      <c r="B182" s="798"/>
      <c r="C182" s="584"/>
      <c r="D182" s="797"/>
      <c r="E182" s="583"/>
      <c r="F182" s="320">
        <f>F180+F181</f>
        <v>77376</v>
      </c>
      <c r="G182" s="321">
        <v>5</v>
      </c>
      <c r="H182" s="700"/>
      <c r="I182" s="701"/>
      <c r="J182" s="603"/>
      <c r="K182" s="603"/>
      <c r="L182" s="700"/>
      <c r="M182" s="603"/>
      <c r="N182" s="603"/>
      <c r="O182" s="604"/>
      <c r="P182" s="604"/>
    </row>
    <row r="183" spans="1:16" ht="45" customHeight="1" x14ac:dyDescent="0.2">
      <c r="A183" s="650"/>
      <c r="B183" s="792" t="s">
        <v>202</v>
      </c>
      <c r="C183" s="672"/>
      <c r="D183" s="672"/>
      <c r="E183" s="745">
        <v>2019</v>
      </c>
      <c r="F183" s="632">
        <f>F175</f>
        <v>5500</v>
      </c>
      <c r="G183" s="745">
        <v>2</v>
      </c>
      <c r="H183" s="622">
        <f>H175</f>
        <v>1.12E-2</v>
      </c>
      <c r="I183" s="623">
        <f>I175</f>
        <v>97.92</v>
      </c>
      <c r="J183" s="622"/>
      <c r="K183" s="622"/>
      <c r="L183" s="622">
        <f>L175</f>
        <v>3.4599999999999999E-2</v>
      </c>
      <c r="M183" s="601"/>
      <c r="N183" s="601"/>
      <c r="O183" s="602"/>
      <c r="P183" s="602">
        <f>P175</f>
        <v>32</v>
      </c>
    </row>
    <row r="184" spans="1:16" ht="18" customHeight="1" x14ac:dyDescent="0.2">
      <c r="A184" s="650"/>
      <c r="B184" s="792"/>
      <c r="C184" s="672"/>
      <c r="D184" s="672"/>
      <c r="E184" s="745"/>
      <c r="F184" s="632"/>
      <c r="G184" s="745"/>
      <c r="H184" s="622"/>
      <c r="I184" s="623"/>
      <c r="J184" s="622"/>
      <c r="K184" s="622"/>
      <c r="L184" s="622"/>
      <c r="M184" s="601"/>
      <c r="N184" s="601"/>
      <c r="O184" s="602"/>
      <c r="P184" s="602"/>
    </row>
    <row r="185" spans="1:16" ht="15.75" customHeight="1" x14ac:dyDescent="0.2">
      <c r="A185" s="650"/>
      <c r="B185" s="792"/>
      <c r="C185" s="672"/>
      <c r="D185" s="672"/>
      <c r="E185" s="745"/>
      <c r="F185" s="632"/>
      <c r="G185" s="745"/>
      <c r="H185" s="622"/>
      <c r="I185" s="623"/>
      <c r="J185" s="622"/>
      <c r="K185" s="622"/>
      <c r="L185" s="622"/>
      <c r="M185" s="601"/>
      <c r="N185" s="601"/>
      <c r="O185" s="602"/>
      <c r="P185" s="602"/>
    </row>
    <row r="186" spans="1:16" ht="45" customHeight="1" x14ac:dyDescent="0.2">
      <c r="A186" s="650"/>
      <c r="B186" s="792"/>
      <c r="C186" s="672"/>
      <c r="D186" s="672"/>
      <c r="E186" s="745"/>
      <c r="F186" s="265">
        <f>F183</f>
        <v>5500</v>
      </c>
      <c r="G186" s="269">
        <v>5</v>
      </c>
      <c r="H186" s="622"/>
      <c r="I186" s="623"/>
      <c r="J186" s="622"/>
      <c r="K186" s="622"/>
      <c r="L186" s="622"/>
      <c r="M186" s="601"/>
      <c r="N186" s="601"/>
      <c r="O186" s="602"/>
      <c r="P186" s="602"/>
    </row>
    <row r="187" spans="1:16" ht="45" customHeight="1" x14ac:dyDescent="0.2">
      <c r="A187" s="650"/>
      <c r="B187" s="792"/>
      <c r="C187" s="672"/>
      <c r="D187" s="672"/>
      <c r="E187" s="745">
        <v>2020</v>
      </c>
      <c r="F187" s="265">
        <f>F180</f>
        <v>69638.399999999994</v>
      </c>
      <c r="G187" s="269">
        <v>1</v>
      </c>
      <c r="H187" s="785">
        <f>H180</f>
        <v>0.224</v>
      </c>
      <c r="I187" s="786">
        <f>I180</f>
        <v>195.84</v>
      </c>
      <c r="J187" s="747"/>
      <c r="K187" s="747"/>
      <c r="L187" s="747">
        <f>L180</f>
        <v>6.9199999999999998E-2</v>
      </c>
      <c r="M187" s="747"/>
      <c r="N187" s="747"/>
      <c r="O187" s="747"/>
      <c r="P187" s="780">
        <f>P180</f>
        <v>32</v>
      </c>
    </row>
    <row r="188" spans="1:16" ht="45" customHeight="1" x14ac:dyDescent="0.2">
      <c r="A188" s="650"/>
      <c r="B188" s="792"/>
      <c r="C188" s="672"/>
      <c r="D188" s="672"/>
      <c r="E188" s="745"/>
      <c r="F188" s="386">
        <f>F181</f>
        <v>7737.6</v>
      </c>
      <c r="G188" s="387" t="s">
        <v>450</v>
      </c>
      <c r="H188" s="785"/>
      <c r="I188" s="786"/>
      <c r="J188" s="747"/>
      <c r="K188" s="747"/>
      <c r="L188" s="747"/>
      <c r="M188" s="747"/>
      <c r="N188" s="747"/>
      <c r="O188" s="747"/>
      <c r="P188" s="780"/>
    </row>
    <row r="189" spans="1:16" ht="45" customHeight="1" x14ac:dyDescent="0.2">
      <c r="A189" s="650"/>
      <c r="B189" s="792"/>
      <c r="C189" s="672"/>
      <c r="D189" s="672"/>
      <c r="E189" s="745"/>
      <c r="F189" s="265">
        <f>F188+F187</f>
        <v>77376</v>
      </c>
      <c r="G189" s="269">
        <v>5</v>
      </c>
      <c r="H189" s="785"/>
      <c r="I189" s="786"/>
      <c r="J189" s="747"/>
      <c r="K189" s="747"/>
      <c r="L189" s="747"/>
      <c r="M189" s="747"/>
      <c r="N189" s="747"/>
      <c r="O189" s="747"/>
      <c r="P189" s="780"/>
    </row>
    <row r="190" spans="1:16" ht="45" customHeight="1" x14ac:dyDescent="0.2">
      <c r="A190" s="650"/>
      <c r="B190" s="792"/>
      <c r="C190" s="672"/>
      <c r="D190" s="672"/>
      <c r="E190" s="745"/>
      <c r="F190" s="296">
        <f>F186+F189</f>
        <v>82876</v>
      </c>
      <c r="G190" s="297">
        <v>5</v>
      </c>
      <c r="H190" s="322">
        <f>H183+H187</f>
        <v>0.23519999999999999</v>
      </c>
      <c r="I190" s="322">
        <f t="shared" ref="I190:P190" si="12">I183+I187</f>
        <v>293.76</v>
      </c>
      <c r="J190" s="322"/>
      <c r="K190" s="322"/>
      <c r="L190" s="322">
        <f t="shared" si="12"/>
        <v>0.1038</v>
      </c>
      <c r="M190" s="322"/>
      <c r="N190" s="322"/>
      <c r="O190" s="322"/>
      <c r="P190" s="350">
        <f t="shared" si="12"/>
        <v>64</v>
      </c>
    </row>
    <row r="191" spans="1:16" ht="33" customHeight="1" x14ac:dyDescent="0.2">
      <c r="A191" s="784"/>
      <c r="B191" s="784" t="s">
        <v>342</v>
      </c>
      <c r="C191" s="784"/>
      <c r="D191" s="784"/>
      <c r="E191" s="266"/>
      <c r="F191" s="276">
        <f>F153</f>
        <v>5738.1</v>
      </c>
      <c r="G191" s="266" t="s">
        <v>323</v>
      </c>
      <c r="H191" s="607">
        <f>H116+H153+H169</f>
        <v>3.1159000000000003</v>
      </c>
      <c r="I191" s="748">
        <f>I116+I153+I169</f>
        <v>10373.027</v>
      </c>
      <c r="J191" s="607">
        <f>J116+J153+J169</f>
        <v>2.6599999999999997</v>
      </c>
      <c r="K191" s="748"/>
      <c r="L191" s="607">
        <f>L116+L153+L169</f>
        <v>9.1000000000000004E-3</v>
      </c>
      <c r="M191" s="748"/>
      <c r="N191" s="748">
        <f>N116+N153+N169</f>
        <v>124</v>
      </c>
      <c r="O191" s="691"/>
      <c r="P191" s="691">
        <f>P116+P153+P169</f>
        <v>1038</v>
      </c>
    </row>
    <row r="192" spans="1:16" ht="27.75" customHeight="1" x14ac:dyDescent="0.2">
      <c r="A192" s="784"/>
      <c r="B192" s="784"/>
      <c r="C192" s="784"/>
      <c r="D192" s="784"/>
      <c r="E192" s="608">
        <v>2017</v>
      </c>
      <c r="F192" s="276">
        <f>F116+F154</f>
        <v>2454.7600000000002</v>
      </c>
      <c r="G192" s="266">
        <v>2</v>
      </c>
      <c r="H192" s="607"/>
      <c r="I192" s="748"/>
      <c r="J192" s="607"/>
      <c r="K192" s="748"/>
      <c r="L192" s="607"/>
      <c r="M192" s="748"/>
      <c r="N192" s="748"/>
      <c r="O192" s="691"/>
      <c r="P192" s="691"/>
    </row>
    <row r="193" spans="1:26" ht="32.25" customHeight="1" x14ac:dyDescent="0.2">
      <c r="A193" s="784"/>
      <c r="B193" s="784"/>
      <c r="C193" s="784"/>
      <c r="D193" s="784"/>
      <c r="E193" s="608"/>
      <c r="F193" s="276">
        <f>F170</f>
        <v>237.72</v>
      </c>
      <c r="G193" s="266">
        <v>3</v>
      </c>
      <c r="H193" s="607"/>
      <c r="I193" s="748"/>
      <c r="J193" s="607"/>
      <c r="K193" s="748"/>
      <c r="L193" s="607"/>
      <c r="M193" s="748"/>
      <c r="N193" s="748"/>
      <c r="O193" s="691"/>
      <c r="P193" s="691"/>
    </row>
    <row r="194" spans="1:26" ht="33" customHeight="1" x14ac:dyDescent="0.2">
      <c r="A194" s="784"/>
      <c r="B194" s="784"/>
      <c r="C194" s="784"/>
      <c r="D194" s="784"/>
      <c r="E194" s="608"/>
      <c r="F194" s="276">
        <f>F117+F169</f>
        <v>9880</v>
      </c>
      <c r="G194" s="266">
        <v>4</v>
      </c>
      <c r="H194" s="607"/>
      <c r="I194" s="748"/>
      <c r="J194" s="607"/>
      <c r="K194" s="748"/>
      <c r="L194" s="607"/>
      <c r="M194" s="748"/>
      <c r="N194" s="748"/>
      <c r="O194" s="691"/>
      <c r="P194" s="691"/>
    </row>
    <row r="195" spans="1:26" ht="28.5" customHeight="1" x14ac:dyDescent="0.2">
      <c r="A195" s="784"/>
      <c r="B195" s="784"/>
      <c r="C195" s="784"/>
      <c r="D195" s="784"/>
      <c r="E195" s="608"/>
      <c r="F195" s="304">
        <f>F191+F192+F193+F194</f>
        <v>18310.580000000002</v>
      </c>
      <c r="G195" s="305">
        <v>5</v>
      </c>
      <c r="H195" s="607"/>
      <c r="I195" s="748"/>
      <c r="J195" s="607"/>
      <c r="K195" s="748"/>
      <c r="L195" s="607"/>
      <c r="M195" s="748"/>
      <c r="N195" s="748"/>
      <c r="O195" s="691"/>
      <c r="P195" s="691"/>
    </row>
    <row r="196" spans="1:26" ht="28.5" customHeight="1" x14ac:dyDescent="0.2">
      <c r="A196" s="784"/>
      <c r="B196" s="784"/>
      <c r="C196" s="784"/>
      <c r="D196" s="784"/>
      <c r="E196" s="608">
        <v>2018</v>
      </c>
      <c r="F196" s="276">
        <f>F51</f>
        <v>31239.206999999999</v>
      </c>
      <c r="G196" s="266" t="s">
        <v>323</v>
      </c>
      <c r="H196" s="607">
        <f>H51</f>
        <v>1.3</v>
      </c>
      <c r="I196" s="748">
        <f>I51</f>
        <v>8923.2000000000007</v>
      </c>
      <c r="J196" s="607">
        <f>J51</f>
        <v>1.25</v>
      </c>
      <c r="K196" s="748"/>
      <c r="L196" s="607"/>
      <c r="M196" s="748"/>
      <c r="N196" s="748">
        <f>N51</f>
        <v>8923.2000000000007</v>
      </c>
      <c r="O196" s="691"/>
      <c r="P196" s="691">
        <f>P51</f>
        <v>3574</v>
      </c>
    </row>
    <row r="197" spans="1:26" ht="28.5" customHeight="1" x14ac:dyDescent="0.2">
      <c r="A197" s="784"/>
      <c r="B197" s="784"/>
      <c r="C197" s="784"/>
      <c r="D197" s="784"/>
      <c r="E197" s="608"/>
      <c r="F197" s="795">
        <f>F52</f>
        <v>3471.0230000000001</v>
      </c>
      <c r="G197" s="608">
        <v>2</v>
      </c>
      <c r="H197" s="607"/>
      <c r="I197" s="748"/>
      <c r="J197" s="607"/>
      <c r="K197" s="748"/>
      <c r="L197" s="607"/>
      <c r="M197" s="748"/>
      <c r="N197" s="748"/>
      <c r="O197" s="691"/>
      <c r="P197" s="691"/>
    </row>
    <row r="198" spans="1:26" ht="10.5" customHeight="1" x14ac:dyDescent="0.2">
      <c r="A198" s="784"/>
      <c r="B198" s="784"/>
      <c r="C198" s="784"/>
      <c r="D198" s="784"/>
      <c r="E198" s="608"/>
      <c r="F198" s="795"/>
      <c r="G198" s="608"/>
      <c r="H198" s="607"/>
      <c r="I198" s="748"/>
      <c r="J198" s="607"/>
      <c r="K198" s="748"/>
      <c r="L198" s="607"/>
      <c r="M198" s="748"/>
      <c r="N198" s="748"/>
      <c r="O198" s="691"/>
      <c r="P198" s="691"/>
    </row>
    <row r="199" spans="1:26" ht="31.5" customHeight="1" x14ac:dyDescent="0.2">
      <c r="A199" s="784"/>
      <c r="B199" s="784"/>
      <c r="C199" s="784"/>
      <c r="D199" s="784"/>
      <c r="E199" s="608"/>
      <c r="F199" s="304">
        <f>F196+F197</f>
        <v>34710.229999999996</v>
      </c>
      <c r="G199" s="305">
        <v>5</v>
      </c>
      <c r="H199" s="607"/>
      <c r="I199" s="748"/>
      <c r="J199" s="607"/>
      <c r="K199" s="748"/>
      <c r="L199" s="607"/>
      <c r="M199" s="748"/>
      <c r="N199" s="748"/>
      <c r="O199" s="691"/>
      <c r="P199" s="691"/>
    </row>
    <row r="200" spans="1:26" ht="30.75" customHeight="1" x14ac:dyDescent="0.2">
      <c r="A200" s="784"/>
      <c r="B200" s="784"/>
      <c r="C200" s="784"/>
      <c r="D200" s="784"/>
      <c r="E200" s="608">
        <v>2019</v>
      </c>
      <c r="F200" s="276">
        <f>F80</f>
        <v>49598.544999999998</v>
      </c>
      <c r="G200" s="266" t="s">
        <v>323</v>
      </c>
      <c r="H200" s="607">
        <f>H80+H88+H119+H156+H172+H183</f>
        <v>1.8024</v>
      </c>
      <c r="I200" s="607">
        <f t="shared" ref="I200:P200" si="13">I80+I88+I119+I156+I172+I183</f>
        <v>11915.85</v>
      </c>
      <c r="J200" s="607">
        <f t="shared" si="13"/>
        <v>1.6676500000000001</v>
      </c>
      <c r="K200" s="607"/>
      <c r="L200" s="607">
        <f t="shared" si="13"/>
        <v>5.4599999999999996E-2</v>
      </c>
      <c r="M200" s="607"/>
      <c r="N200" s="607">
        <f t="shared" si="13"/>
        <v>9242.9600000000009</v>
      </c>
      <c r="O200" s="607"/>
      <c r="P200" s="691">
        <f t="shared" si="13"/>
        <v>6613</v>
      </c>
    </row>
    <row r="201" spans="1:26" ht="30.75" customHeight="1" x14ac:dyDescent="0.2">
      <c r="A201" s="784"/>
      <c r="B201" s="784"/>
      <c r="C201" s="784"/>
      <c r="D201" s="784"/>
      <c r="E201" s="608"/>
      <c r="F201" s="276">
        <f>F81+F119+F156+F183</f>
        <v>14110.95</v>
      </c>
      <c r="G201" s="266">
        <v>2</v>
      </c>
      <c r="H201" s="607"/>
      <c r="I201" s="607"/>
      <c r="J201" s="607"/>
      <c r="K201" s="607"/>
      <c r="L201" s="607"/>
      <c r="M201" s="607"/>
      <c r="N201" s="607"/>
      <c r="O201" s="607"/>
      <c r="P201" s="691"/>
    </row>
    <row r="202" spans="1:26" ht="39.75" customHeight="1" x14ac:dyDescent="0.2">
      <c r="A202" s="784"/>
      <c r="B202" s="784"/>
      <c r="C202" s="784"/>
      <c r="D202" s="784"/>
      <c r="E202" s="608"/>
      <c r="F202" s="276">
        <f>F88+F120</f>
        <v>11437.812</v>
      </c>
      <c r="G202" s="266">
        <v>3</v>
      </c>
      <c r="H202" s="607"/>
      <c r="I202" s="607"/>
      <c r="J202" s="607"/>
      <c r="K202" s="607"/>
      <c r="L202" s="607"/>
      <c r="M202" s="607"/>
      <c r="N202" s="607"/>
      <c r="O202" s="607"/>
      <c r="P202" s="691"/>
    </row>
    <row r="203" spans="1:26" ht="30.75" customHeight="1" x14ac:dyDescent="0.2">
      <c r="A203" s="784"/>
      <c r="B203" s="784"/>
      <c r="C203" s="784"/>
      <c r="D203" s="784"/>
      <c r="E203" s="608"/>
      <c r="F203" s="276">
        <f>F121+F172</f>
        <v>7972</v>
      </c>
      <c r="G203" s="266">
        <v>4</v>
      </c>
      <c r="H203" s="607"/>
      <c r="I203" s="607"/>
      <c r="J203" s="607"/>
      <c r="K203" s="607"/>
      <c r="L203" s="607"/>
      <c r="M203" s="607"/>
      <c r="N203" s="607"/>
      <c r="O203" s="607"/>
      <c r="P203" s="691"/>
    </row>
    <row r="204" spans="1:26" ht="30.75" customHeight="1" x14ac:dyDescent="0.2">
      <c r="A204" s="784"/>
      <c r="B204" s="784"/>
      <c r="C204" s="784"/>
      <c r="D204" s="784"/>
      <c r="E204" s="608"/>
      <c r="F204" s="702">
        <f>F200+F201+F202+F203</f>
        <v>83119.307000000001</v>
      </c>
      <c r="G204" s="605">
        <v>5</v>
      </c>
      <c r="H204" s="607"/>
      <c r="I204" s="607"/>
      <c r="J204" s="607"/>
      <c r="K204" s="607"/>
      <c r="L204" s="607"/>
      <c r="M204" s="607"/>
      <c r="N204" s="607"/>
      <c r="O204" s="607"/>
      <c r="P204" s="691"/>
    </row>
    <row r="205" spans="1:26" ht="30" customHeight="1" x14ac:dyDescent="0.2">
      <c r="A205" s="784"/>
      <c r="B205" s="784"/>
      <c r="C205" s="784"/>
      <c r="D205" s="784"/>
      <c r="E205" s="608"/>
      <c r="F205" s="702"/>
      <c r="G205" s="605"/>
      <c r="H205" s="607"/>
      <c r="I205" s="607"/>
      <c r="J205" s="607"/>
      <c r="K205" s="607"/>
      <c r="L205" s="607"/>
      <c r="M205" s="607"/>
      <c r="N205" s="607"/>
      <c r="O205" s="607"/>
      <c r="P205" s="691"/>
    </row>
    <row r="206" spans="1:26" ht="30" customHeight="1" x14ac:dyDescent="0.2">
      <c r="A206" s="784"/>
      <c r="B206" s="784"/>
      <c r="C206" s="784"/>
      <c r="D206" s="784"/>
      <c r="E206" s="608">
        <v>2020</v>
      </c>
      <c r="F206" s="702">
        <f>F83+F187</f>
        <v>140040.462</v>
      </c>
      <c r="G206" s="605">
        <v>1</v>
      </c>
      <c r="H206" s="607">
        <f>H83+H89+H123+H160+H173+H187</f>
        <v>3.3316000000000003</v>
      </c>
      <c r="I206" s="607">
        <f t="shared" ref="I206:L206" si="14">I83+I89+I123+I160+I173+I187</f>
        <v>10031.969999999999</v>
      </c>
      <c r="J206" s="607">
        <f t="shared" si="14"/>
        <v>2.65</v>
      </c>
      <c r="K206" s="607"/>
      <c r="L206" s="607">
        <f t="shared" si="14"/>
        <v>8.9200000000000002E-2</v>
      </c>
      <c r="M206" s="607"/>
      <c r="N206" s="607">
        <f>N83+N89+N123+N160+N173+N187</f>
        <v>32.948999999999998</v>
      </c>
      <c r="O206" s="607"/>
      <c r="P206" s="691">
        <f t="shared" ref="P206" si="15">P83+P123+P160+P173+P187</f>
        <v>5537</v>
      </c>
    </row>
    <row r="207" spans="1:26" ht="51.75" customHeight="1" x14ac:dyDescent="0.2">
      <c r="A207" s="784"/>
      <c r="B207" s="784"/>
      <c r="C207" s="784"/>
      <c r="D207" s="784"/>
      <c r="E207" s="608"/>
      <c r="F207" s="702"/>
      <c r="G207" s="605"/>
      <c r="H207" s="607"/>
      <c r="I207" s="607"/>
      <c r="J207" s="607"/>
      <c r="K207" s="607"/>
      <c r="L207" s="607"/>
      <c r="M207" s="607"/>
      <c r="N207" s="607"/>
      <c r="O207" s="607"/>
      <c r="P207" s="691"/>
    </row>
    <row r="208" spans="1:26" ht="30" customHeight="1" x14ac:dyDescent="0.2">
      <c r="A208" s="784"/>
      <c r="B208" s="784"/>
      <c r="C208" s="784"/>
      <c r="D208" s="784"/>
      <c r="E208" s="608"/>
      <c r="F208" s="304">
        <f>F123+F188+F84</f>
        <v>9537.6</v>
      </c>
      <c r="G208" s="305" t="s">
        <v>450</v>
      </c>
      <c r="H208" s="607"/>
      <c r="I208" s="607"/>
      <c r="J208" s="607"/>
      <c r="K208" s="607"/>
      <c r="L208" s="607"/>
      <c r="M208" s="607"/>
      <c r="N208" s="607"/>
      <c r="O208" s="607"/>
      <c r="P208" s="691"/>
      <c r="U208" s="5"/>
      <c r="V208" s="5"/>
      <c r="W208" s="5"/>
      <c r="X208" s="5"/>
      <c r="Y208" s="5"/>
      <c r="Z208" s="5"/>
    </row>
    <row r="209" spans="1:179" ht="42" customHeight="1" x14ac:dyDescent="0.2">
      <c r="A209" s="784"/>
      <c r="B209" s="784"/>
      <c r="C209" s="784"/>
      <c r="D209" s="784"/>
      <c r="E209" s="608"/>
      <c r="F209" s="304">
        <f>F124+F89</f>
        <v>2840.2</v>
      </c>
      <c r="G209" s="305">
        <v>3</v>
      </c>
      <c r="H209" s="607"/>
      <c r="I209" s="607"/>
      <c r="J209" s="607"/>
      <c r="K209" s="607"/>
      <c r="L209" s="607"/>
      <c r="M209" s="607"/>
      <c r="N209" s="607"/>
      <c r="O209" s="607"/>
      <c r="P209" s="691"/>
      <c r="U209" s="5"/>
      <c r="V209" s="5"/>
      <c r="W209" s="5"/>
      <c r="X209" s="5"/>
      <c r="Y209" s="5"/>
      <c r="Z209" s="5"/>
    </row>
    <row r="210" spans="1:179" ht="42" customHeight="1" x14ac:dyDescent="0.2">
      <c r="A210" s="784"/>
      <c r="B210" s="784"/>
      <c r="C210" s="784"/>
      <c r="D210" s="784"/>
      <c r="E210" s="608"/>
      <c r="F210" s="276">
        <f>F125+F160+F173</f>
        <v>173720</v>
      </c>
      <c r="G210" s="266">
        <v>4</v>
      </c>
      <c r="H210" s="607"/>
      <c r="I210" s="607"/>
      <c r="J210" s="607"/>
      <c r="K210" s="607"/>
      <c r="L210" s="607"/>
      <c r="M210" s="607"/>
      <c r="N210" s="607"/>
      <c r="O210" s="607"/>
      <c r="P210" s="691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  <c r="DS210" s="5"/>
      <c r="DT210" s="5"/>
      <c r="DU210" s="5"/>
      <c r="DV210" s="5"/>
      <c r="DW210" s="5"/>
      <c r="DX210" s="5"/>
      <c r="DY210" s="5"/>
      <c r="DZ210" s="5"/>
      <c r="EA210" s="5"/>
      <c r="EB210" s="5"/>
      <c r="EC210" s="5"/>
      <c r="ED210" s="5"/>
      <c r="EE210" s="5"/>
      <c r="EF210" s="5"/>
      <c r="EG210" s="5"/>
      <c r="EH210" s="5"/>
      <c r="EI210" s="5"/>
      <c r="EJ210" s="5"/>
      <c r="EK210" s="5"/>
      <c r="EL210" s="5"/>
      <c r="EM210" s="5"/>
      <c r="EN210" s="5"/>
      <c r="EO210" s="5"/>
      <c r="EP210" s="5"/>
      <c r="EQ210" s="5"/>
      <c r="ER210" s="5"/>
      <c r="ES210" s="5"/>
      <c r="ET210" s="5"/>
      <c r="EU210" s="5"/>
      <c r="EV210" s="5"/>
      <c r="EW210" s="5"/>
      <c r="EX210" s="5"/>
      <c r="EY210" s="5"/>
      <c r="EZ210" s="5"/>
      <c r="FA210" s="5"/>
      <c r="FB210" s="5"/>
      <c r="FC210" s="5"/>
      <c r="FD210" s="5"/>
      <c r="FE210" s="5"/>
      <c r="FF210" s="5"/>
      <c r="FG210" s="5"/>
      <c r="FH210" s="5"/>
      <c r="FI210" s="5"/>
      <c r="FJ210" s="5"/>
      <c r="FK210" s="5"/>
      <c r="FL210" s="5"/>
      <c r="FM210" s="5"/>
      <c r="FN210" s="5"/>
      <c r="FO210" s="5"/>
      <c r="FP210" s="5"/>
      <c r="FQ210" s="5"/>
      <c r="FR210" s="5"/>
      <c r="FS210" s="5"/>
      <c r="FT210" s="5"/>
      <c r="FU210" s="5"/>
      <c r="FV210" s="5"/>
      <c r="FW210" s="5"/>
    </row>
    <row r="211" spans="1:179" ht="41.25" customHeight="1" x14ac:dyDescent="0.2">
      <c r="A211" s="784"/>
      <c r="B211" s="784"/>
      <c r="C211" s="784"/>
      <c r="D211" s="784"/>
      <c r="E211" s="608"/>
      <c r="F211" s="276">
        <f>F206+F208+F209+F210</f>
        <v>326138.26199999999</v>
      </c>
      <c r="G211" s="266">
        <v>5</v>
      </c>
      <c r="H211" s="607"/>
      <c r="I211" s="607"/>
      <c r="J211" s="607"/>
      <c r="K211" s="607"/>
      <c r="L211" s="607"/>
      <c r="M211" s="607"/>
      <c r="N211" s="607"/>
      <c r="O211" s="607"/>
      <c r="P211" s="691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  <c r="EH211" s="5"/>
      <c r="EI211" s="5"/>
      <c r="EJ211" s="5"/>
      <c r="EK211" s="5"/>
      <c r="EL211" s="5"/>
      <c r="EM211" s="5"/>
      <c r="EN211" s="5"/>
      <c r="EO211" s="5"/>
      <c r="EP211" s="5"/>
      <c r="EQ211" s="5"/>
      <c r="ER211" s="5"/>
      <c r="ES211" s="5"/>
      <c r="ET211" s="5"/>
      <c r="EU211" s="5"/>
      <c r="EV211" s="5"/>
      <c r="EW211" s="5"/>
      <c r="EX211" s="5"/>
      <c r="EY211" s="5"/>
      <c r="EZ211" s="5"/>
      <c r="FA211" s="5"/>
      <c r="FB211" s="5"/>
      <c r="FC211" s="5"/>
      <c r="FD211" s="5"/>
      <c r="FE211" s="5"/>
      <c r="FF211" s="5"/>
      <c r="FG211" s="5"/>
      <c r="FH211" s="5"/>
      <c r="FI211" s="5"/>
      <c r="FJ211" s="5"/>
      <c r="FK211" s="5"/>
      <c r="FL211" s="5"/>
      <c r="FM211" s="5"/>
      <c r="FN211" s="5"/>
      <c r="FO211" s="5"/>
      <c r="FP211" s="5"/>
      <c r="FQ211" s="5"/>
      <c r="FR211" s="5"/>
      <c r="FS211" s="5"/>
      <c r="FT211" s="5"/>
      <c r="FU211" s="5"/>
      <c r="FV211" s="5"/>
      <c r="FW211" s="5"/>
    </row>
    <row r="212" spans="1:179" s="8" customFormat="1" ht="39.75" customHeight="1" x14ac:dyDescent="0.2">
      <c r="A212" s="784"/>
      <c r="B212" s="784"/>
      <c r="C212" s="784"/>
      <c r="D212" s="784"/>
      <c r="E212" s="266"/>
      <c r="F212" s="306">
        <f>F195+F199+F204+F211</f>
        <v>462278.37899999996</v>
      </c>
      <c r="G212" s="305">
        <v>5</v>
      </c>
      <c r="H212" s="290">
        <f>H191+H196+H200+H206</f>
        <v>9.5499000000000009</v>
      </c>
      <c r="I212" s="290">
        <f>I191+I196+I200+I206</f>
        <v>41244.046999999999</v>
      </c>
      <c r="J212" s="290">
        <f t="shared" ref="J212:N212" si="16">J191+J196+J200+J210</f>
        <v>5.5776500000000002</v>
      </c>
      <c r="K212" s="290"/>
      <c r="L212" s="290">
        <f>L191+L196+L200+L206</f>
        <v>0.15289999999999998</v>
      </c>
      <c r="M212" s="290"/>
      <c r="N212" s="290">
        <f t="shared" si="16"/>
        <v>18290.160000000003</v>
      </c>
      <c r="O212" s="290"/>
      <c r="P212" s="422">
        <f>P191+P196+P200+P206</f>
        <v>16762</v>
      </c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  <c r="DA212" s="5"/>
      <c r="DB212" s="5"/>
      <c r="DC212" s="5"/>
      <c r="DD212" s="5"/>
      <c r="DE212" s="5"/>
      <c r="DF212" s="5"/>
      <c r="DG212" s="5"/>
      <c r="DH212" s="5"/>
      <c r="DI212" s="5"/>
      <c r="DJ212" s="5"/>
      <c r="DK212" s="5"/>
      <c r="DL212" s="5"/>
      <c r="DM212" s="5"/>
      <c r="DN212" s="5"/>
      <c r="DO212" s="5"/>
      <c r="DP212" s="5"/>
      <c r="DQ212" s="5"/>
      <c r="DR212" s="5"/>
      <c r="DS212" s="5"/>
      <c r="DT212" s="5"/>
      <c r="DU212" s="5"/>
      <c r="DV212" s="5"/>
      <c r="DW212" s="5"/>
      <c r="DX212" s="5"/>
      <c r="DY212" s="5"/>
      <c r="DZ212" s="5"/>
      <c r="EA212" s="5"/>
      <c r="EB212" s="5"/>
      <c r="EC212" s="5"/>
      <c r="ED212" s="5"/>
      <c r="EE212" s="5"/>
      <c r="EF212" s="5"/>
      <c r="EG212" s="5"/>
      <c r="EH212" s="5"/>
      <c r="EI212" s="5"/>
      <c r="EJ212" s="5"/>
      <c r="EK212" s="5"/>
      <c r="EL212" s="5"/>
      <c r="EM212" s="5"/>
      <c r="EN212" s="5"/>
      <c r="EO212" s="5"/>
      <c r="EP212" s="5"/>
      <c r="EQ212" s="5"/>
      <c r="ER212" s="5"/>
      <c r="ES212" s="5"/>
      <c r="ET212" s="5"/>
      <c r="EU212" s="5"/>
      <c r="EV212" s="5"/>
      <c r="EW212" s="5"/>
      <c r="EX212" s="5"/>
      <c r="EY212" s="5"/>
      <c r="EZ212" s="5"/>
      <c r="FA212" s="5"/>
      <c r="FB212" s="5"/>
      <c r="FC212" s="5"/>
      <c r="FD212" s="5"/>
      <c r="FE212" s="5"/>
      <c r="FF212" s="5"/>
      <c r="FG212" s="5"/>
      <c r="FH212" s="5"/>
      <c r="FI212" s="5"/>
      <c r="FJ212" s="5"/>
      <c r="FK212" s="5"/>
      <c r="FL212" s="5"/>
      <c r="FM212" s="5"/>
      <c r="FN212" s="5"/>
      <c r="FO212" s="5"/>
      <c r="FP212" s="5"/>
      <c r="FQ212" s="5"/>
      <c r="FR212" s="5"/>
      <c r="FS212" s="5"/>
      <c r="FT212" s="5"/>
      <c r="FU212" s="5"/>
      <c r="FV212" s="5"/>
      <c r="FW212" s="5"/>
    </row>
    <row r="213" spans="1:179" ht="43.5" customHeight="1" x14ac:dyDescent="0.2">
      <c r="A213" s="676" t="s">
        <v>15</v>
      </c>
      <c r="B213" s="676"/>
      <c r="C213" s="676"/>
      <c r="D213" s="676"/>
      <c r="E213" s="676"/>
      <c r="F213" s="676"/>
      <c r="G213" s="676"/>
      <c r="H213" s="676"/>
      <c r="I213" s="676"/>
      <c r="J213" s="676"/>
      <c r="K213" s="676"/>
      <c r="L213" s="676"/>
      <c r="M213" s="676"/>
      <c r="N213" s="676"/>
      <c r="O213" s="676"/>
      <c r="P213" s="676"/>
      <c r="Q213" s="5"/>
      <c r="R213" s="5"/>
      <c r="S213" s="5"/>
      <c r="T213" s="5"/>
      <c r="U213" s="5"/>
      <c r="V213" s="5"/>
      <c r="W213" s="5"/>
      <c r="X213" s="5"/>
      <c r="Y213" s="5"/>
      <c r="Z213" s="5"/>
      <c r="DW213" s="5"/>
      <c r="DX213" s="5"/>
      <c r="DY213" s="5"/>
      <c r="DZ213" s="5"/>
      <c r="EA213" s="5"/>
      <c r="EB213" s="5"/>
      <c r="EC213" s="5"/>
      <c r="ED213" s="5"/>
      <c r="EE213" s="5"/>
      <c r="EF213" s="5"/>
      <c r="EG213" s="5"/>
      <c r="EH213" s="5"/>
      <c r="EI213" s="5"/>
      <c r="EJ213" s="5"/>
      <c r="EK213" s="5"/>
      <c r="EL213" s="5"/>
      <c r="EM213" s="5"/>
      <c r="EN213" s="5"/>
      <c r="EO213" s="5"/>
      <c r="EP213" s="5"/>
      <c r="EQ213" s="5"/>
      <c r="ER213" s="5"/>
      <c r="ES213" s="5"/>
      <c r="ET213" s="5"/>
      <c r="EU213" s="5"/>
      <c r="EV213" s="5"/>
      <c r="EW213" s="5"/>
      <c r="EX213" s="5"/>
      <c r="EY213" s="5"/>
      <c r="EZ213" s="5"/>
      <c r="FA213" s="5"/>
      <c r="FB213" s="5"/>
      <c r="FC213" s="5"/>
      <c r="FD213" s="5"/>
      <c r="FE213" s="5"/>
      <c r="FF213" s="5"/>
      <c r="FG213" s="5"/>
      <c r="FH213" s="5"/>
      <c r="FI213" s="5"/>
      <c r="FJ213" s="5"/>
      <c r="FK213" s="5"/>
      <c r="FL213" s="5"/>
      <c r="FM213" s="5"/>
      <c r="FN213" s="5"/>
      <c r="FO213" s="5"/>
      <c r="FP213" s="5"/>
      <c r="FQ213" s="5"/>
      <c r="FR213" s="5"/>
      <c r="FS213" s="5"/>
      <c r="FT213" s="5"/>
      <c r="FU213" s="5"/>
      <c r="FV213" s="5"/>
      <c r="FW213" s="5"/>
    </row>
    <row r="214" spans="1:179" ht="48.75" customHeight="1" x14ac:dyDescent="0.2">
      <c r="A214" s="583">
        <v>64</v>
      </c>
      <c r="B214" s="582" t="s">
        <v>286</v>
      </c>
      <c r="C214" s="783" t="s">
        <v>39</v>
      </c>
      <c r="D214" s="624" t="s">
        <v>284</v>
      </c>
      <c r="E214" s="599">
        <v>2020</v>
      </c>
      <c r="F214" s="367">
        <v>24216.973000000002</v>
      </c>
      <c r="G214" s="368">
        <v>1</v>
      </c>
      <c r="H214" s="600">
        <v>1E-3</v>
      </c>
      <c r="I214" s="600">
        <v>12.2</v>
      </c>
      <c r="J214" s="643"/>
      <c r="K214" s="643"/>
      <c r="L214" s="643"/>
      <c r="M214" s="600">
        <v>6.0000000000000001E-3</v>
      </c>
      <c r="N214" s="609">
        <v>12.2</v>
      </c>
      <c r="O214" s="644">
        <v>3.5</v>
      </c>
      <c r="P214" s="644">
        <v>1.9</v>
      </c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179" ht="30" customHeight="1" x14ac:dyDescent="0.2">
      <c r="A215" s="583"/>
      <c r="B215" s="582"/>
      <c r="C215" s="783"/>
      <c r="D215" s="624"/>
      <c r="E215" s="599"/>
      <c r="F215" s="600">
        <v>347.1</v>
      </c>
      <c r="G215" s="619" t="s">
        <v>450</v>
      </c>
      <c r="H215" s="600"/>
      <c r="I215" s="600"/>
      <c r="J215" s="643"/>
      <c r="K215" s="643"/>
      <c r="L215" s="643"/>
      <c r="M215" s="600"/>
      <c r="N215" s="609"/>
      <c r="O215" s="644"/>
      <c r="P215" s="644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179" ht="15" customHeight="1" x14ac:dyDescent="0.2">
      <c r="A216" s="583"/>
      <c r="B216" s="582"/>
      <c r="C216" s="783"/>
      <c r="D216" s="624"/>
      <c r="E216" s="599"/>
      <c r="F216" s="600"/>
      <c r="G216" s="619"/>
      <c r="H216" s="600"/>
      <c r="I216" s="600"/>
      <c r="J216" s="643"/>
      <c r="K216" s="643"/>
      <c r="L216" s="643"/>
      <c r="M216" s="600"/>
      <c r="N216" s="609"/>
      <c r="O216" s="644"/>
      <c r="P216" s="644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179" ht="24.75" hidden="1" customHeight="1" x14ac:dyDescent="0.2">
      <c r="A217" s="583"/>
      <c r="B217" s="582"/>
      <c r="C217" s="783"/>
      <c r="D217" s="624"/>
      <c r="E217" s="599"/>
      <c r="F217" s="327"/>
      <c r="G217" s="368"/>
      <c r="H217" s="600"/>
      <c r="I217" s="600"/>
      <c r="J217" s="643"/>
      <c r="K217" s="643"/>
      <c r="L217" s="643"/>
      <c r="M217" s="600"/>
      <c r="N217" s="609"/>
      <c r="O217" s="644"/>
      <c r="P217" s="644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179" ht="39.75" hidden="1" customHeight="1" x14ac:dyDescent="0.2">
      <c r="A218" s="583"/>
      <c r="B218" s="582"/>
      <c r="C218" s="783"/>
      <c r="D218" s="624"/>
      <c r="E218" s="599"/>
      <c r="F218" s="327"/>
      <c r="G218" s="368"/>
      <c r="H218" s="600"/>
      <c r="I218" s="600"/>
      <c r="J218" s="643"/>
      <c r="K218" s="643"/>
      <c r="L218" s="643"/>
      <c r="M218" s="600"/>
      <c r="N218" s="609"/>
      <c r="O218" s="644"/>
      <c r="P218" s="644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179" ht="52.5" customHeight="1" x14ac:dyDescent="0.2">
      <c r="A219" s="583"/>
      <c r="B219" s="582"/>
      <c r="C219" s="783"/>
      <c r="D219" s="624"/>
      <c r="E219" s="599"/>
      <c r="F219" s="367">
        <f>F214+F215</f>
        <v>24564.073</v>
      </c>
      <c r="G219" s="368">
        <v>5</v>
      </c>
      <c r="H219" s="600"/>
      <c r="I219" s="600"/>
      <c r="J219" s="643"/>
      <c r="K219" s="643"/>
      <c r="L219" s="643"/>
      <c r="M219" s="600"/>
      <c r="N219" s="609"/>
      <c r="O219" s="644"/>
      <c r="P219" s="644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179" ht="32.25" customHeight="1" x14ac:dyDescent="0.2">
      <c r="A220" s="583">
        <v>65</v>
      </c>
      <c r="B220" s="744" t="s">
        <v>287</v>
      </c>
      <c r="C220" s="783" t="s">
        <v>43</v>
      </c>
      <c r="D220" s="624" t="s">
        <v>284</v>
      </c>
      <c r="E220" s="599">
        <v>2020</v>
      </c>
      <c r="F220" s="600">
        <v>22181.082999999999</v>
      </c>
      <c r="G220" s="619">
        <v>1</v>
      </c>
      <c r="H220" s="600">
        <v>1E-3</v>
      </c>
      <c r="I220" s="600">
        <v>14.22</v>
      </c>
      <c r="J220" s="643"/>
      <c r="K220" s="643"/>
      <c r="L220" s="643"/>
      <c r="M220" s="600">
        <v>7.0000000000000001E-3</v>
      </c>
      <c r="N220" s="609">
        <v>14.22</v>
      </c>
      <c r="O220" s="644">
        <v>3.5</v>
      </c>
      <c r="P220" s="644">
        <v>2.2000000000000002</v>
      </c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179" ht="8.25" customHeight="1" x14ac:dyDescent="0.2">
      <c r="A221" s="583"/>
      <c r="B221" s="744"/>
      <c r="C221" s="783"/>
      <c r="D221" s="624"/>
      <c r="E221" s="599"/>
      <c r="F221" s="600"/>
      <c r="G221" s="619"/>
      <c r="H221" s="600"/>
      <c r="I221" s="600"/>
      <c r="J221" s="643"/>
      <c r="K221" s="643"/>
      <c r="L221" s="643"/>
      <c r="M221" s="600"/>
      <c r="N221" s="609"/>
      <c r="O221" s="644"/>
      <c r="P221" s="644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179" s="8" customFormat="1" ht="39.75" customHeight="1" x14ac:dyDescent="0.2">
      <c r="A222" s="583"/>
      <c r="B222" s="744"/>
      <c r="C222" s="783"/>
      <c r="D222" s="624"/>
      <c r="E222" s="599"/>
      <c r="F222" s="600">
        <v>323.5</v>
      </c>
      <c r="G222" s="619" t="s">
        <v>450</v>
      </c>
      <c r="H222" s="600"/>
      <c r="I222" s="600"/>
      <c r="J222" s="643"/>
      <c r="K222" s="643"/>
      <c r="L222" s="643"/>
      <c r="M222" s="600"/>
      <c r="N222" s="609"/>
      <c r="O222" s="644"/>
      <c r="P222" s="644"/>
      <c r="Q222" s="5"/>
      <c r="R222" s="5"/>
      <c r="S222" s="5"/>
      <c r="T222" s="5"/>
      <c r="U222" s="354"/>
    </row>
    <row r="223" spans="1:179" ht="22.5" customHeight="1" x14ac:dyDescent="0.2">
      <c r="A223" s="583"/>
      <c r="B223" s="744"/>
      <c r="C223" s="783"/>
      <c r="D223" s="624"/>
      <c r="E223" s="599"/>
      <c r="F223" s="600"/>
      <c r="G223" s="619"/>
      <c r="H223" s="600"/>
      <c r="I223" s="600"/>
      <c r="J223" s="643"/>
      <c r="K223" s="643"/>
      <c r="L223" s="643"/>
      <c r="M223" s="600"/>
      <c r="N223" s="609"/>
      <c r="O223" s="644"/>
      <c r="P223" s="644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179" ht="41.25" hidden="1" customHeight="1" x14ac:dyDescent="0.2">
      <c r="A224" s="583"/>
      <c r="B224" s="744"/>
      <c r="C224" s="783"/>
      <c r="D224" s="624"/>
      <c r="E224" s="599"/>
      <c r="F224" s="327"/>
      <c r="G224" s="423"/>
      <c r="H224" s="600"/>
      <c r="I224" s="600"/>
      <c r="J224" s="643"/>
      <c r="K224" s="643"/>
      <c r="L224" s="643"/>
      <c r="M224" s="600"/>
      <c r="N224" s="609"/>
      <c r="O224" s="644"/>
      <c r="P224" s="644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48" customHeight="1" x14ac:dyDescent="0.2">
      <c r="A225" s="583"/>
      <c r="B225" s="744"/>
      <c r="C225" s="783"/>
      <c r="D225" s="624"/>
      <c r="E225" s="599"/>
      <c r="F225" s="367">
        <f>F220+F222</f>
        <v>22504.582999999999</v>
      </c>
      <c r="G225" s="368">
        <v>5</v>
      </c>
      <c r="H225" s="600"/>
      <c r="I225" s="600"/>
      <c r="J225" s="643"/>
      <c r="K225" s="643"/>
      <c r="L225" s="643"/>
      <c r="M225" s="600"/>
      <c r="N225" s="609"/>
      <c r="O225" s="644"/>
      <c r="P225" s="644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24" customHeight="1" x14ac:dyDescent="0.2">
      <c r="A226" s="583">
        <v>66</v>
      </c>
      <c r="B226" s="648" t="s">
        <v>304</v>
      </c>
      <c r="C226" s="783" t="s">
        <v>44</v>
      </c>
      <c r="D226" s="624" t="s">
        <v>284</v>
      </c>
      <c r="E226" s="599">
        <v>2017</v>
      </c>
      <c r="F226" s="367">
        <v>8314.2559999999994</v>
      </c>
      <c r="G226" s="368">
        <v>1</v>
      </c>
      <c r="H226" s="600">
        <v>1.9E-3</v>
      </c>
      <c r="I226" s="600">
        <v>18.100000000000001</v>
      </c>
      <c r="J226" s="643"/>
      <c r="K226" s="643"/>
      <c r="L226" s="643"/>
      <c r="M226" s="600">
        <v>1.0999999999999999E-2</v>
      </c>
      <c r="N226" s="609">
        <v>18.100000000000001</v>
      </c>
      <c r="O226" s="619">
        <v>8</v>
      </c>
      <c r="P226" s="644">
        <v>3.5</v>
      </c>
      <c r="Q226" s="5"/>
      <c r="R226" s="5"/>
      <c r="S226" s="5"/>
      <c r="T226" s="5"/>
    </row>
    <row r="227" spans="1:26" ht="27.75" customHeight="1" x14ac:dyDescent="0.2">
      <c r="A227" s="583"/>
      <c r="B227" s="648"/>
      <c r="C227" s="783"/>
      <c r="D227" s="624"/>
      <c r="E227" s="599"/>
      <c r="F227" s="367">
        <v>923.80600000000004</v>
      </c>
      <c r="G227" s="368">
        <v>2</v>
      </c>
      <c r="H227" s="600"/>
      <c r="I227" s="600"/>
      <c r="J227" s="643"/>
      <c r="K227" s="643"/>
      <c r="L227" s="643"/>
      <c r="M227" s="600"/>
      <c r="N227" s="609"/>
      <c r="O227" s="619"/>
      <c r="P227" s="644"/>
      <c r="Q227" s="5"/>
      <c r="R227" s="5"/>
      <c r="S227" s="5"/>
      <c r="T227" s="5"/>
    </row>
    <row r="228" spans="1:26" ht="61.5" customHeight="1" x14ac:dyDescent="0.2">
      <c r="A228" s="583"/>
      <c r="B228" s="648"/>
      <c r="C228" s="783"/>
      <c r="D228" s="624"/>
      <c r="E228" s="599"/>
      <c r="F228" s="367">
        <f>F227+F226</f>
        <v>9238.0619999999999</v>
      </c>
      <c r="G228" s="368">
        <v>5</v>
      </c>
      <c r="H228" s="600"/>
      <c r="I228" s="600"/>
      <c r="J228" s="643"/>
      <c r="K228" s="643"/>
      <c r="L228" s="643"/>
      <c r="M228" s="600"/>
      <c r="N228" s="609"/>
      <c r="O228" s="619"/>
      <c r="P228" s="644"/>
    </row>
    <row r="229" spans="1:26" ht="42" customHeight="1" x14ac:dyDescent="0.2">
      <c r="A229" s="583">
        <v>67</v>
      </c>
      <c r="B229" s="648" t="s">
        <v>288</v>
      </c>
      <c r="C229" s="584" t="s">
        <v>41</v>
      </c>
      <c r="D229" s="624" t="s">
        <v>284</v>
      </c>
      <c r="E229" s="599">
        <v>2018</v>
      </c>
      <c r="F229" s="367">
        <v>7745.0889999999999</v>
      </c>
      <c r="G229" s="368" t="s">
        <v>323</v>
      </c>
      <c r="H229" s="600">
        <v>1E-3</v>
      </c>
      <c r="I229" s="600">
        <v>9.8699999999999992</v>
      </c>
      <c r="J229" s="643"/>
      <c r="K229" s="643"/>
      <c r="L229" s="643"/>
      <c r="M229" s="600">
        <v>6.0000000000000001E-3</v>
      </c>
      <c r="N229" s="600">
        <v>9.8699999999999992</v>
      </c>
      <c r="O229" s="619">
        <v>5.5</v>
      </c>
      <c r="P229" s="644">
        <v>1.9</v>
      </c>
    </row>
    <row r="230" spans="1:26" ht="42.75" customHeight="1" x14ac:dyDescent="0.2">
      <c r="A230" s="583"/>
      <c r="B230" s="648"/>
      <c r="C230" s="584"/>
      <c r="D230" s="624"/>
      <c r="E230" s="599"/>
      <c r="F230" s="367">
        <v>860.56500000000005</v>
      </c>
      <c r="G230" s="368">
        <v>2</v>
      </c>
      <c r="H230" s="600"/>
      <c r="I230" s="600"/>
      <c r="J230" s="643"/>
      <c r="K230" s="643"/>
      <c r="L230" s="643"/>
      <c r="M230" s="600"/>
      <c r="N230" s="600"/>
      <c r="O230" s="619"/>
      <c r="P230" s="644"/>
    </row>
    <row r="231" spans="1:26" ht="28.5" customHeight="1" x14ac:dyDescent="0.2">
      <c r="A231" s="583"/>
      <c r="B231" s="648"/>
      <c r="C231" s="584"/>
      <c r="D231" s="624"/>
      <c r="E231" s="599"/>
      <c r="F231" s="600">
        <f>F229+F230</f>
        <v>8605.6540000000005</v>
      </c>
      <c r="G231" s="619">
        <v>5</v>
      </c>
      <c r="H231" s="600"/>
      <c r="I231" s="600"/>
      <c r="J231" s="643"/>
      <c r="K231" s="643"/>
      <c r="L231" s="643"/>
      <c r="M231" s="600"/>
      <c r="N231" s="600"/>
      <c r="O231" s="619"/>
      <c r="P231" s="644"/>
    </row>
    <row r="232" spans="1:26" ht="1.5" hidden="1" customHeight="1" x14ac:dyDescent="0.2">
      <c r="A232" s="583"/>
      <c r="B232" s="648"/>
      <c r="C232" s="584"/>
      <c r="D232" s="624"/>
      <c r="E232" s="599"/>
      <c r="F232" s="600"/>
      <c r="G232" s="619"/>
      <c r="H232" s="600"/>
      <c r="I232" s="600"/>
      <c r="J232" s="643"/>
      <c r="K232" s="643"/>
      <c r="L232" s="643"/>
      <c r="M232" s="600"/>
      <c r="N232" s="600"/>
      <c r="O232" s="619"/>
      <c r="P232" s="644"/>
    </row>
    <row r="233" spans="1:26" ht="1.5" customHeight="1" x14ac:dyDescent="0.2">
      <c r="A233" s="583"/>
      <c r="B233" s="648"/>
      <c r="C233" s="584"/>
      <c r="D233" s="624"/>
      <c r="E233" s="599"/>
      <c r="F233" s="600"/>
      <c r="G233" s="619"/>
      <c r="H233" s="600"/>
      <c r="I233" s="600"/>
      <c r="J233" s="643"/>
      <c r="K233" s="643"/>
      <c r="L233" s="643"/>
      <c r="M233" s="600"/>
      <c r="N233" s="600"/>
      <c r="O233" s="619"/>
      <c r="P233" s="644"/>
    </row>
    <row r="234" spans="1:26" ht="39" customHeight="1" x14ac:dyDescent="0.2">
      <c r="A234" s="583"/>
      <c r="B234" s="648"/>
      <c r="C234" s="584"/>
      <c r="D234" s="624"/>
      <c r="E234" s="599">
        <v>2020</v>
      </c>
      <c r="F234" s="367">
        <v>9379.6540000000005</v>
      </c>
      <c r="G234" s="368" t="s">
        <v>323</v>
      </c>
      <c r="H234" s="600">
        <v>1E-3</v>
      </c>
      <c r="I234" s="600">
        <v>9.8699999999999992</v>
      </c>
      <c r="J234" s="643"/>
      <c r="K234" s="643"/>
      <c r="L234" s="643"/>
      <c r="M234" s="600">
        <v>6.0000000000000001E-3</v>
      </c>
      <c r="N234" s="600">
        <v>9.8699999999999992</v>
      </c>
      <c r="O234" s="619">
        <v>6</v>
      </c>
      <c r="P234" s="644">
        <v>1.9</v>
      </c>
    </row>
    <row r="235" spans="1:26" ht="39" customHeight="1" x14ac:dyDescent="0.2">
      <c r="A235" s="583"/>
      <c r="B235" s="648"/>
      <c r="C235" s="584"/>
      <c r="D235" s="624"/>
      <c r="E235" s="599"/>
      <c r="F235" s="367">
        <v>87.203999999999994</v>
      </c>
      <c r="G235" s="368" t="s">
        <v>450</v>
      </c>
      <c r="H235" s="600"/>
      <c r="I235" s="600"/>
      <c r="J235" s="643"/>
      <c r="K235" s="643"/>
      <c r="L235" s="643"/>
      <c r="M235" s="600"/>
      <c r="N235" s="600"/>
      <c r="O235" s="619"/>
      <c r="P235" s="644"/>
    </row>
    <row r="236" spans="1:26" ht="39" customHeight="1" x14ac:dyDescent="0.2">
      <c r="A236" s="583"/>
      <c r="B236" s="648"/>
      <c r="C236" s="584"/>
      <c r="D236" s="624"/>
      <c r="E236" s="599"/>
      <c r="F236" s="367">
        <f>F234+F235</f>
        <v>9466.8580000000002</v>
      </c>
      <c r="G236" s="368">
        <v>5</v>
      </c>
      <c r="H236" s="600"/>
      <c r="I236" s="600"/>
      <c r="J236" s="643"/>
      <c r="K236" s="643"/>
      <c r="L236" s="643"/>
      <c r="M236" s="600"/>
      <c r="N236" s="600"/>
      <c r="O236" s="619"/>
      <c r="P236" s="644"/>
    </row>
    <row r="237" spans="1:26" ht="80.25" customHeight="1" x14ac:dyDescent="0.2">
      <c r="A237" s="382">
        <v>68</v>
      </c>
      <c r="B237" s="375" t="s">
        <v>463</v>
      </c>
      <c r="C237" s="370" t="s">
        <v>406</v>
      </c>
      <c r="D237" s="365" t="s">
        <v>349</v>
      </c>
      <c r="E237" s="366">
        <v>2020</v>
      </c>
      <c r="F237" s="395">
        <v>25</v>
      </c>
      <c r="G237" s="368" t="s">
        <v>450</v>
      </c>
      <c r="H237" s="367"/>
      <c r="I237" s="367"/>
      <c r="J237" s="371"/>
      <c r="K237" s="371"/>
      <c r="L237" s="371"/>
      <c r="M237" s="367"/>
      <c r="N237" s="395"/>
      <c r="O237" s="368"/>
      <c r="P237" s="372"/>
    </row>
    <row r="238" spans="1:26" ht="34.5" customHeight="1" x14ac:dyDescent="0.2">
      <c r="A238" s="647">
        <v>69</v>
      </c>
      <c r="B238" s="648" t="s">
        <v>335</v>
      </c>
      <c r="C238" s="584" t="s">
        <v>332</v>
      </c>
      <c r="D238" s="624" t="s">
        <v>284</v>
      </c>
      <c r="E238" s="646">
        <v>2020</v>
      </c>
      <c r="F238" s="377">
        <v>6400</v>
      </c>
      <c r="G238" s="378">
        <v>4</v>
      </c>
      <c r="H238" s="587">
        <v>1E-3</v>
      </c>
      <c r="I238" s="645">
        <v>18.28</v>
      </c>
      <c r="J238" s="606"/>
      <c r="K238" s="606"/>
      <c r="L238" s="606"/>
      <c r="M238" s="587">
        <v>8.9999999999999993E-3</v>
      </c>
      <c r="N238" s="645">
        <v>18.28</v>
      </c>
      <c r="O238" s="626">
        <v>7</v>
      </c>
      <c r="P238" s="588">
        <v>2.6</v>
      </c>
    </row>
    <row r="239" spans="1:26" ht="27.75" customHeight="1" x14ac:dyDescent="0.2">
      <c r="A239" s="647"/>
      <c r="B239" s="648"/>
      <c r="C239" s="584"/>
      <c r="D239" s="624"/>
      <c r="E239" s="646"/>
      <c r="F239" s="377">
        <v>15000</v>
      </c>
      <c r="G239" s="378" t="s">
        <v>450</v>
      </c>
      <c r="H239" s="587"/>
      <c r="I239" s="645"/>
      <c r="J239" s="606"/>
      <c r="K239" s="606"/>
      <c r="L239" s="606"/>
      <c r="M239" s="587"/>
      <c r="N239" s="645"/>
      <c r="O239" s="626"/>
      <c r="P239" s="588"/>
    </row>
    <row r="240" spans="1:26" ht="45" customHeight="1" x14ac:dyDescent="0.2">
      <c r="A240" s="647"/>
      <c r="B240" s="648"/>
      <c r="C240" s="584"/>
      <c r="D240" s="624"/>
      <c r="E240" s="646"/>
      <c r="F240" s="377">
        <f>F239+F238</f>
        <v>21400</v>
      </c>
      <c r="G240" s="378">
        <v>5</v>
      </c>
      <c r="H240" s="587"/>
      <c r="I240" s="645"/>
      <c r="J240" s="606"/>
      <c r="K240" s="606"/>
      <c r="L240" s="606"/>
      <c r="M240" s="587"/>
      <c r="N240" s="645"/>
      <c r="O240" s="626"/>
      <c r="P240" s="588"/>
    </row>
    <row r="241" spans="1:16" ht="104.25" customHeight="1" x14ac:dyDescent="0.2">
      <c r="A241" s="390">
        <v>70</v>
      </c>
      <c r="B241" s="413" t="s">
        <v>412</v>
      </c>
      <c r="C241" s="370" t="s">
        <v>332</v>
      </c>
      <c r="D241" s="365" t="s">
        <v>284</v>
      </c>
      <c r="E241" s="391">
        <v>2020</v>
      </c>
      <c r="F241" s="377">
        <v>25</v>
      </c>
      <c r="G241" s="378" t="s">
        <v>450</v>
      </c>
      <c r="H241" s="377"/>
      <c r="I241" s="380"/>
      <c r="J241" s="424"/>
      <c r="K241" s="424"/>
      <c r="L241" s="424"/>
      <c r="M241" s="377"/>
      <c r="N241" s="380"/>
      <c r="O241" s="410"/>
      <c r="P241" s="381"/>
    </row>
    <row r="242" spans="1:16" ht="42.75" customHeight="1" x14ac:dyDescent="0.2">
      <c r="A242" s="647">
        <v>71</v>
      </c>
      <c r="B242" s="648" t="s">
        <v>407</v>
      </c>
      <c r="C242" s="584" t="s">
        <v>334</v>
      </c>
      <c r="D242" s="624" t="s">
        <v>349</v>
      </c>
      <c r="E242" s="646">
        <v>2020</v>
      </c>
      <c r="F242" s="377">
        <v>34996.889000000003</v>
      </c>
      <c r="G242" s="378">
        <v>4</v>
      </c>
      <c r="H242" s="587">
        <v>1E-3</v>
      </c>
      <c r="I242" s="645">
        <v>12.2</v>
      </c>
      <c r="J242" s="606"/>
      <c r="K242" s="606"/>
      <c r="L242" s="606"/>
      <c r="M242" s="587">
        <v>6.0000000000000001E-3</v>
      </c>
      <c r="N242" s="645">
        <v>12.2</v>
      </c>
      <c r="O242" s="626">
        <v>6</v>
      </c>
      <c r="P242" s="588">
        <v>1.9</v>
      </c>
    </row>
    <row r="243" spans="1:16" ht="45" customHeight="1" x14ac:dyDescent="0.2">
      <c r="A243" s="647"/>
      <c r="B243" s="648"/>
      <c r="C243" s="584"/>
      <c r="D243" s="624"/>
      <c r="E243" s="646"/>
      <c r="F243" s="377">
        <f>F242</f>
        <v>34996.889000000003</v>
      </c>
      <c r="G243" s="378">
        <v>5</v>
      </c>
      <c r="H243" s="587"/>
      <c r="I243" s="645"/>
      <c r="J243" s="606"/>
      <c r="K243" s="606"/>
      <c r="L243" s="606"/>
      <c r="M243" s="587"/>
      <c r="N243" s="645"/>
      <c r="O243" s="626"/>
      <c r="P243" s="588"/>
    </row>
    <row r="244" spans="1:16" ht="22.5" customHeight="1" x14ac:dyDescent="0.2">
      <c r="A244" s="647">
        <v>72</v>
      </c>
      <c r="B244" s="582" t="s">
        <v>457</v>
      </c>
      <c r="C244" s="584" t="s">
        <v>46</v>
      </c>
      <c r="D244" s="624" t="s">
        <v>284</v>
      </c>
      <c r="E244" s="626">
        <v>2019</v>
      </c>
      <c r="F244" s="645">
        <v>11000</v>
      </c>
      <c r="G244" s="626">
        <v>4</v>
      </c>
      <c r="H244" s="587">
        <v>3.0000000000000001E-3</v>
      </c>
      <c r="I244" s="645">
        <v>36.57</v>
      </c>
      <c r="J244" s="606"/>
      <c r="K244" s="606"/>
      <c r="L244" s="587"/>
      <c r="M244" s="587">
        <v>1.7999999999999999E-2</v>
      </c>
      <c r="N244" s="645">
        <v>36.57</v>
      </c>
      <c r="O244" s="626">
        <v>5</v>
      </c>
      <c r="P244" s="588">
        <v>4.4000000000000004</v>
      </c>
    </row>
    <row r="245" spans="1:16" ht="14.25" customHeight="1" x14ac:dyDescent="0.2">
      <c r="A245" s="647"/>
      <c r="B245" s="582"/>
      <c r="C245" s="584"/>
      <c r="D245" s="624"/>
      <c r="E245" s="626"/>
      <c r="F245" s="645"/>
      <c r="G245" s="626"/>
      <c r="H245" s="587"/>
      <c r="I245" s="645"/>
      <c r="J245" s="606"/>
      <c r="K245" s="606"/>
      <c r="L245" s="587"/>
      <c r="M245" s="587"/>
      <c r="N245" s="645"/>
      <c r="O245" s="626"/>
      <c r="P245" s="588"/>
    </row>
    <row r="246" spans="1:16" ht="7.5" customHeight="1" x14ac:dyDescent="0.2">
      <c r="A246" s="647"/>
      <c r="B246" s="582"/>
      <c r="C246" s="584"/>
      <c r="D246" s="624"/>
      <c r="E246" s="626"/>
      <c r="F246" s="645"/>
      <c r="G246" s="626"/>
      <c r="H246" s="587"/>
      <c r="I246" s="645"/>
      <c r="J246" s="606"/>
      <c r="K246" s="606"/>
      <c r="L246" s="587"/>
      <c r="M246" s="587"/>
      <c r="N246" s="645"/>
      <c r="O246" s="626"/>
      <c r="P246" s="588"/>
    </row>
    <row r="247" spans="1:16" ht="6.75" customHeight="1" x14ac:dyDescent="0.2">
      <c r="A247" s="647"/>
      <c r="B247" s="582"/>
      <c r="C247" s="584"/>
      <c r="D247" s="624"/>
      <c r="E247" s="626"/>
      <c r="F247" s="645"/>
      <c r="G247" s="626"/>
      <c r="H247" s="587"/>
      <c r="I247" s="645"/>
      <c r="J247" s="606"/>
      <c r="K247" s="606"/>
      <c r="L247" s="587"/>
      <c r="M247" s="587"/>
      <c r="N247" s="645"/>
      <c r="O247" s="626"/>
      <c r="P247" s="588"/>
    </row>
    <row r="248" spans="1:16" ht="39" customHeight="1" x14ac:dyDescent="0.2">
      <c r="A248" s="647"/>
      <c r="B248" s="582"/>
      <c r="C248" s="584"/>
      <c r="D248" s="624"/>
      <c r="E248" s="626"/>
      <c r="F248" s="380">
        <v>1694.9</v>
      </c>
      <c r="G248" s="410">
        <v>2</v>
      </c>
      <c r="H248" s="587"/>
      <c r="I248" s="645"/>
      <c r="J248" s="606"/>
      <c r="K248" s="606"/>
      <c r="L248" s="587"/>
      <c r="M248" s="587"/>
      <c r="N248" s="645"/>
      <c r="O248" s="626"/>
      <c r="P248" s="588"/>
    </row>
    <row r="249" spans="1:16" ht="46.5" customHeight="1" x14ac:dyDescent="0.2">
      <c r="A249" s="647"/>
      <c r="B249" s="582"/>
      <c r="C249" s="584"/>
      <c r="D249" s="624"/>
      <c r="E249" s="626"/>
      <c r="F249" s="380">
        <f>F244+F248</f>
        <v>12694.9</v>
      </c>
      <c r="G249" s="410">
        <v>5</v>
      </c>
      <c r="H249" s="587"/>
      <c r="I249" s="645"/>
      <c r="J249" s="606"/>
      <c r="K249" s="606"/>
      <c r="L249" s="587"/>
      <c r="M249" s="587"/>
      <c r="N249" s="645"/>
      <c r="O249" s="626"/>
      <c r="P249" s="588"/>
    </row>
    <row r="250" spans="1:16" ht="81" customHeight="1" x14ac:dyDescent="0.2">
      <c r="A250" s="390">
        <v>73</v>
      </c>
      <c r="B250" s="406" t="s">
        <v>409</v>
      </c>
      <c r="C250" s="370" t="s">
        <v>411</v>
      </c>
      <c r="D250" s="365" t="s">
        <v>349</v>
      </c>
      <c r="E250" s="410">
        <v>2019</v>
      </c>
      <c r="F250" s="380">
        <v>25</v>
      </c>
      <c r="G250" s="410">
        <v>2</v>
      </c>
      <c r="H250" s="377"/>
      <c r="I250" s="380"/>
      <c r="J250" s="424"/>
      <c r="K250" s="424"/>
      <c r="L250" s="377"/>
      <c r="M250" s="377"/>
      <c r="N250" s="380"/>
      <c r="O250" s="410"/>
      <c r="P250" s="381"/>
    </row>
    <row r="251" spans="1:16" ht="15.75" customHeight="1" x14ac:dyDescent="0.2">
      <c r="A251" s="647">
        <v>74</v>
      </c>
      <c r="B251" s="582" t="s">
        <v>330</v>
      </c>
      <c r="C251" s="584" t="s">
        <v>47</v>
      </c>
      <c r="D251" s="624" t="s">
        <v>284</v>
      </c>
      <c r="E251" s="646">
        <v>2018</v>
      </c>
      <c r="F251" s="587">
        <v>10437.013999999999</v>
      </c>
      <c r="G251" s="626">
        <v>1</v>
      </c>
      <c r="H251" s="587">
        <v>3.0000000000000001E-3</v>
      </c>
      <c r="I251" s="645">
        <v>33.58</v>
      </c>
      <c r="J251" s="606"/>
      <c r="K251" s="606"/>
      <c r="L251" s="587"/>
      <c r="M251" s="587">
        <v>1.6E-2</v>
      </c>
      <c r="N251" s="645">
        <v>33.58</v>
      </c>
      <c r="O251" s="588">
        <v>4.5</v>
      </c>
      <c r="P251" s="588">
        <v>5</v>
      </c>
    </row>
    <row r="252" spans="1:16" ht="25.5" customHeight="1" x14ac:dyDescent="0.2">
      <c r="A252" s="647"/>
      <c r="B252" s="582"/>
      <c r="C252" s="584"/>
      <c r="D252" s="624"/>
      <c r="E252" s="646"/>
      <c r="F252" s="587"/>
      <c r="G252" s="626"/>
      <c r="H252" s="587"/>
      <c r="I252" s="645"/>
      <c r="J252" s="606"/>
      <c r="K252" s="606"/>
      <c r="L252" s="587"/>
      <c r="M252" s="587"/>
      <c r="N252" s="645"/>
      <c r="O252" s="588"/>
      <c r="P252" s="588"/>
    </row>
    <row r="253" spans="1:16" ht="30" customHeight="1" x14ac:dyDescent="0.2">
      <c r="A253" s="647"/>
      <c r="B253" s="582"/>
      <c r="C253" s="584"/>
      <c r="D253" s="624"/>
      <c r="E253" s="646"/>
      <c r="F253" s="587">
        <f>F251</f>
        <v>10437.013999999999</v>
      </c>
      <c r="G253" s="626">
        <v>5</v>
      </c>
      <c r="H253" s="587"/>
      <c r="I253" s="645"/>
      <c r="J253" s="606"/>
      <c r="K253" s="606"/>
      <c r="L253" s="587"/>
      <c r="M253" s="587"/>
      <c r="N253" s="645"/>
      <c r="O253" s="588"/>
      <c r="P253" s="588"/>
    </row>
    <row r="254" spans="1:16" ht="25.5" customHeight="1" x14ac:dyDescent="0.2">
      <c r="A254" s="647"/>
      <c r="B254" s="582"/>
      <c r="C254" s="584"/>
      <c r="D254" s="624"/>
      <c r="E254" s="646"/>
      <c r="F254" s="587"/>
      <c r="G254" s="626"/>
      <c r="H254" s="587"/>
      <c r="I254" s="645"/>
      <c r="J254" s="606"/>
      <c r="K254" s="606"/>
      <c r="L254" s="587"/>
      <c r="M254" s="587"/>
      <c r="N254" s="645"/>
      <c r="O254" s="588"/>
      <c r="P254" s="588"/>
    </row>
    <row r="255" spans="1:16" ht="36.75" hidden="1" customHeight="1" x14ac:dyDescent="0.2">
      <c r="A255" s="647"/>
      <c r="B255" s="582"/>
      <c r="C255" s="584"/>
      <c r="D255" s="624"/>
      <c r="E255" s="646"/>
      <c r="F255" s="377">
        <f>F251</f>
        <v>10437.013999999999</v>
      </c>
      <c r="G255" s="410">
        <v>5</v>
      </c>
      <c r="H255" s="587"/>
      <c r="I255" s="645"/>
      <c r="J255" s="606"/>
      <c r="K255" s="606"/>
      <c r="L255" s="587"/>
      <c r="M255" s="587"/>
      <c r="N255" s="645"/>
      <c r="O255" s="588"/>
      <c r="P255" s="588"/>
    </row>
    <row r="256" spans="1:16" ht="36.75" customHeight="1" x14ac:dyDescent="0.2">
      <c r="A256" s="647"/>
      <c r="B256" s="582"/>
      <c r="C256" s="584"/>
      <c r="D256" s="624"/>
      <c r="E256" s="646">
        <v>2019</v>
      </c>
      <c r="F256" s="377">
        <v>469.642</v>
      </c>
      <c r="G256" s="410">
        <v>1</v>
      </c>
      <c r="H256" s="587"/>
      <c r="I256" s="645"/>
      <c r="J256" s="606"/>
      <c r="K256" s="606"/>
      <c r="L256" s="587"/>
      <c r="M256" s="587"/>
      <c r="N256" s="645"/>
      <c r="O256" s="588"/>
      <c r="P256" s="588"/>
    </row>
    <row r="257" spans="1:16" ht="36.75" customHeight="1" x14ac:dyDescent="0.2">
      <c r="A257" s="647"/>
      <c r="B257" s="582"/>
      <c r="C257" s="584"/>
      <c r="D257" s="624"/>
      <c r="E257" s="646"/>
      <c r="F257" s="377">
        <v>3000</v>
      </c>
      <c r="G257" s="410">
        <v>2</v>
      </c>
      <c r="H257" s="587"/>
      <c r="I257" s="645"/>
      <c r="J257" s="606"/>
      <c r="K257" s="606"/>
      <c r="L257" s="587"/>
      <c r="M257" s="587"/>
      <c r="N257" s="645"/>
      <c r="O257" s="588"/>
      <c r="P257" s="588"/>
    </row>
    <row r="258" spans="1:16" ht="36.75" customHeight="1" x14ac:dyDescent="0.2">
      <c r="A258" s="647"/>
      <c r="B258" s="582"/>
      <c r="C258" s="584"/>
      <c r="D258" s="624"/>
      <c r="E258" s="646"/>
      <c r="F258" s="377">
        <f>F256+F257</f>
        <v>3469.6419999999998</v>
      </c>
      <c r="G258" s="410">
        <v>5</v>
      </c>
      <c r="H258" s="587"/>
      <c r="I258" s="645"/>
      <c r="J258" s="606"/>
      <c r="K258" s="606"/>
      <c r="L258" s="587"/>
      <c r="M258" s="587"/>
      <c r="N258" s="645"/>
      <c r="O258" s="588"/>
      <c r="P258" s="588"/>
    </row>
    <row r="259" spans="1:16" ht="36" customHeight="1" x14ac:dyDescent="0.2">
      <c r="A259" s="647"/>
      <c r="B259" s="582"/>
      <c r="C259" s="584"/>
      <c r="D259" s="624"/>
      <c r="E259" s="646">
        <v>2020</v>
      </c>
      <c r="F259" s="377">
        <v>23325.87</v>
      </c>
      <c r="G259" s="410">
        <v>1</v>
      </c>
      <c r="H259" s="587">
        <v>3.0000000000000001E-3</v>
      </c>
      <c r="I259" s="645">
        <v>32.5</v>
      </c>
      <c r="J259" s="587"/>
      <c r="K259" s="587"/>
      <c r="L259" s="587"/>
      <c r="M259" s="587">
        <v>1.6E-2</v>
      </c>
      <c r="N259" s="645">
        <v>32.5</v>
      </c>
      <c r="O259" s="626"/>
      <c r="P259" s="588">
        <v>5</v>
      </c>
    </row>
    <row r="260" spans="1:16" ht="36" customHeight="1" x14ac:dyDescent="0.2">
      <c r="A260" s="647"/>
      <c r="B260" s="582"/>
      <c r="C260" s="584"/>
      <c r="D260" s="624"/>
      <c r="E260" s="646"/>
      <c r="F260" s="377">
        <v>320</v>
      </c>
      <c r="G260" s="410" t="s">
        <v>450</v>
      </c>
      <c r="H260" s="587"/>
      <c r="I260" s="645"/>
      <c r="J260" s="587"/>
      <c r="K260" s="587"/>
      <c r="L260" s="587"/>
      <c r="M260" s="587"/>
      <c r="N260" s="645"/>
      <c r="O260" s="626"/>
      <c r="P260" s="588"/>
    </row>
    <row r="261" spans="1:16" ht="31.5" customHeight="1" x14ac:dyDescent="0.2">
      <c r="A261" s="647"/>
      <c r="B261" s="582"/>
      <c r="C261" s="584"/>
      <c r="D261" s="624"/>
      <c r="E261" s="646"/>
      <c r="F261" s="377">
        <f>F259+F260</f>
        <v>23645.87</v>
      </c>
      <c r="G261" s="410">
        <v>5</v>
      </c>
      <c r="H261" s="587"/>
      <c r="I261" s="645"/>
      <c r="J261" s="587"/>
      <c r="K261" s="587"/>
      <c r="L261" s="587"/>
      <c r="M261" s="587"/>
      <c r="N261" s="645"/>
      <c r="O261" s="626"/>
      <c r="P261" s="588"/>
    </row>
    <row r="262" spans="1:16" ht="128.25" customHeight="1" x14ac:dyDescent="0.2">
      <c r="A262" s="390">
        <v>75</v>
      </c>
      <c r="B262" s="406" t="s">
        <v>408</v>
      </c>
      <c r="C262" s="370" t="s">
        <v>47</v>
      </c>
      <c r="D262" s="365" t="s">
        <v>349</v>
      </c>
      <c r="E262" s="391">
        <v>2020</v>
      </c>
      <c r="F262" s="377">
        <v>25</v>
      </c>
      <c r="G262" s="410" t="s">
        <v>450</v>
      </c>
      <c r="H262" s="377"/>
      <c r="I262" s="380"/>
      <c r="J262" s="377"/>
      <c r="K262" s="377"/>
      <c r="L262" s="377"/>
      <c r="M262" s="377"/>
      <c r="N262" s="380"/>
      <c r="O262" s="410"/>
      <c r="P262" s="381"/>
    </row>
    <row r="263" spans="1:16" ht="30.75" customHeight="1" x14ac:dyDescent="0.2">
      <c r="A263" s="583">
        <v>76</v>
      </c>
      <c r="B263" s="582" t="s">
        <v>331</v>
      </c>
      <c r="C263" s="584" t="s">
        <v>48</v>
      </c>
      <c r="D263" s="624" t="s">
        <v>284</v>
      </c>
      <c r="E263" s="599">
        <v>2018</v>
      </c>
      <c r="F263" s="600">
        <v>7271.6210000000001</v>
      </c>
      <c r="G263" s="619">
        <v>1</v>
      </c>
      <c r="H263" s="600">
        <v>2E-3</v>
      </c>
      <c r="I263" s="645">
        <v>29.62</v>
      </c>
      <c r="J263" s="643"/>
      <c r="K263" s="643"/>
      <c r="L263" s="600"/>
      <c r="M263" s="600">
        <v>1.4E-2</v>
      </c>
      <c r="N263" s="609">
        <v>29.62</v>
      </c>
      <c r="O263" s="588">
        <v>2.7</v>
      </c>
      <c r="P263" s="644">
        <v>2.2000000000000002</v>
      </c>
    </row>
    <row r="264" spans="1:16" ht="26.25" customHeight="1" x14ac:dyDescent="0.2">
      <c r="A264" s="583"/>
      <c r="B264" s="582"/>
      <c r="C264" s="584"/>
      <c r="D264" s="624"/>
      <c r="E264" s="599"/>
      <c r="F264" s="600"/>
      <c r="G264" s="619"/>
      <c r="H264" s="600"/>
      <c r="I264" s="645"/>
      <c r="J264" s="643"/>
      <c r="K264" s="643"/>
      <c r="L264" s="600"/>
      <c r="M264" s="600"/>
      <c r="N264" s="609"/>
      <c r="O264" s="588"/>
      <c r="P264" s="644"/>
    </row>
    <row r="265" spans="1:16" ht="42" hidden="1" customHeight="1" x14ac:dyDescent="0.2">
      <c r="A265" s="583"/>
      <c r="B265" s="582"/>
      <c r="C265" s="584"/>
      <c r="D265" s="624"/>
      <c r="E265" s="599"/>
      <c r="F265" s="600"/>
      <c r="G265" s="619"/>
      <c r="H265" s="600"/>
      <c r="I265" s="645"/>
      <c r="J265" s="643"/>
      <c r="K265" s="643"/>
      <c r="L265" s="600"/>
      <c r="M265" s="600"/>
      <c r="N265" s="609"/>
      <c r="O265" s="588"/>
      <c r="P265" s="644"/>
    </row>
    <row r="266" spans="1:16" ht="19.5" customHeight="1" x14ac:dyDescent="0.2">
      <c r="A266" s="583"/>
      <c r="B266" s="582"/>
      <c r="C266" s="584"/>
      <c r="D266" s="624"/>
      <c r="E266" s="599"/>
      <c r="F266" s="600"/>
      <c r="G266" s="619"/>
      <c r="H266" s="600"/>
      <c r="I266" s="645"/>
      <c r="J266" s="643"/>
      <c r="K266" s="643"/>
      <c r="L266" s="600"/>
      <c r="M266" s="600"/>
      <c r="N266" s="609"/>
      <c r="O266" s="588"/>
      <c r="P266" s="644"/>
    </row>
    <row r="267" spans="1:16" ht="24" hidden="1" customHeight="1" x14ac:dyDescent="0.2">
      <c r="A267" s="583"/>
      <c r="B267" s="582"/>
      <c r="C267" s="584"/>
      <c r="D267" s="624"/>
      <c r="E267" s="599"/>
      <c r="F267" s="600"/>
      <c r="G267" s="619"/>
      <c r="H267" s="600"/>
      <c r="I267" s="645"/>
      <c r="J267" s="643"/>
      <c r="K267" s="643"/>
      <c r="L267" s="600"/>
      <c r="M267" s="600"/>
      <c r="N267" s="609"/>
      <c r="O267" s="588"/>
      <c r="P267" s="644"/>
    </row>
    <row r="268" spans="1:16" ht="18.75" hidden="1" customHeight="1" x14ac:dyDescent="0.2">
      <c r="A268" s="583"/>
      <c r="B268" s="582"/>
      <c r="C268" s="584"/>
      <c r="D268" s="624"/>
      <c r="E268" s="599"/>
      <c r="F268" s="600"/>
      <c r="G268" s="619"/>
      <c r="H268" s="600"/>
      <c r="I268" s="645"/>
      <c r="J268" s="643"/>
      <c r="K268" s="643"/>
      <c r="L268" s="600"/>
      <c r="M268" s="600"/>
      <c r="N268" s="609"/>
      <c r="O268" s="588"/>
      <c r="P268" s="644"/>
    </row>
    <row r="269" spans="1:16" ht="31.5" customHeight="1" x14ac:dyDescent="0.2">
      <c r="A269" s="583"/>
      <c r="B269" s="582"/>
      <c r="C269" s="584"/>
      <c r="D269" s="624"/>
      <c r="E269" s="599"/>
      <c r="F269" s="367">
        <f>F263</f>
        <v>7271.6210000000001</v>
      </c>
      <c r="G269" s="368">
        <v>5</v>
      </c>
      <c r="H269" s="600"/>
      <c r="I269" s="645"/>
      <c r="J269" s="643"/>
      <c r="K269" s="643"/>
      <c r="L269" s="600"/>
      <c r="M269" s="600"/>
      <c r="N269" s="609"/>
      <c r="O269" s="588"/>
      <c r="P269" s="644"/>
    </row>
    <row r="270" spans="1:16" ht="31.5" customHeight="1" x14ac:dyDescent="0.2">
      <c r="A270" s="583"/>
      <c r="B270" s="582"/>
      <c r="C270" s="584"/>
      <c r="D270" s="624"/>
      <c r="E270" s="599">
        <v>2019</v>
      </c>
      <c r="F270" s="367">
        <v>2064.5140000000001</v>
      </c>
      <c r="G270" s="368">
        <v>1</v>
      </c>
      <c r="H270" s="600"/>
      <c r="I270" s="645"/>
      <c r="J270" s="643"/>
      <c r="K270" s="643"/>
      <c r="L270" s="600"/>
      <c r="M270" s="600"/>
      <c r="N270" s="609"/>
      <c r="O270" s="588"/>
      <c r="P270" s="644"/>
    </row>
    <row r="271" spans="1:16" ht="31.5" customHeight="1" x14ac:dyDescent="0.2">
      <c r="A271" s="583"/>
      <c r="B271" s="582"/>
      <c r="C271" s="584"/>
      <c r="D271" s="624"/>
      <c r="E271" s="599"/>
      <c r="F271" s="367">
        <v>9000</v>
      </c>
      <c r="G271" s="368">
        <v>2</v>
      </c>
      <c r="H271" s="600"/>
      <c r="I271" s="645"/>
      <c r="J271" s="643"/>
      <c r="K271" s="643"/>
      <c r="L271" s="600"/>
      <c r="M271" s="600"/>
      <c r="N271" s="609"/>
      <c r="O271" s="588"/>
      <c r="P271" s="644"/>
    </row>
    <row r="272" spans="1:16" ht="31.5" customHeight="1" x14ac:dyDescent="0.2">
      <c r="A272" s="583"/>
      <c r="B272" s="582"/>
      <c r="C272" s="584"/>
      <c r="D272" s="624"/>
      <c r="E272" s="599"/>
      <c r="F272" s="367">
        <f>F270+F271</f>
        <v>11064.513999999999</v>
      </c>
      <c r="G272" s="368">
        <v>5</v>
      </c>
      <c r="H272" s="600"/>
      <c r="I272" s="645"/>
      <c r="J272" s="643"/>
      <c r="K272" s="643"/>
      <c r="L272" s="600"/>
      <c r="M272" s="600"/>
      <c r="N272" s="609"/>
      <c r="O272" s="588"/>
      <c r="P272" s="644"/>
    </row>
    <row r="273" spans="1:16" ht="33" customHeight="1" x14ac:dyDescent="0.2">
      <c r="A273" s="583"/>
      <c r="B273" s="582"/>
      <c r="C273" s="584"/>
      <c r="D273" s="624"/>
      <c r="E273" s="599">
        <v>2020</v>
      </c>
      <c r="F273" s="367">
        <v>13774.582</v>
      </c>
      <c r="G273" s="368">
        <v>1</v>
      </c>
      <c r="H273" s="600">
        <v>3.0000000000000001E-3</v>
      </c>
      <c r="I273" s="609">
        <v>28.44</v>
      </c>
      <c r="J273" s="600"/>
      <c r="K273" s="600"/>
      <c r="L273" s="600"/>
      <c r="M273" s="600">
        <v>1.4E-2</v>
      </c>
      <c r="N273" s="609">
        <v>28.44</v>
      </c>
      <c r="O273" s="588">
        <v>2.7</v>
      </c>
      <c r="P273" s="644">
        <v>2.2000000000000002</v>
      </c>
    </row>
    <row r="274" spans="1:16" ht="33" customHeight="1" x14ac:dyDescent="0.2">
      <c r="A274" s="583"/>
      <c r="B274" s="582"/>
      <c r="C274" s="584"/>
      <c r="D274" s="624"/>
      <c r="E274" s="599"/>
      <c r="F274" s="367">
        <v>204.1</v>
      </c>
      <c r="G274" s="368" t="s">
        <v>450</v>
      </c>
      <c r="H274" s="600"/>
      <c r="I274" s="609"/>
      <c r="J274" s="600"/>
      <c r="K274" s="600"/>
      <c r="L274" s="600"/>
      <c r="M274" s="600"/>
      <c r="N274" s="609"/>
      <c r="O274" s="588"/>
      <c r="P274" s="644"/>
    </row>
    <row r="275" spans="1:16" ht="37.5" customHeight="1" x14ac:dyDescent="0.2">
      <c r="A275" s="583"/>
      <c r="B275" s="582"/>
      <c r="C275" s="584"/>
      <c r="D275" s="624"/>
      <c r="E275" s="599"/>
      <c r="F275" s="367">
        <f>F273+F274</f>
        <v>13978.682000000001</v>
      </c>
      <c r="G275" s="368">
        <v>5</v>
      </c>
      <c r="H275" s="600"/>
      <c r="I275" s="609"/>
      <c r="J275" s="600"/>
      <c r="K275" s="600"/>
      <c r="L275" s="600"/>
      <c r="M275" s="600"/>
      <c r="N275" s="609"/>
      <c r="O275" s="588"/>
      <c r="P275" s="644"/>
    </row>
    <row r="276" spans="1:16" ht="99.75" customHeight="1" x14ac:dyDescent="0.2">
      <c r="A276" s="382">
        <v>77</v>
      </c>
      <c r="B276" s="406" t="s">
        <v>414</v>
      </c>
      <c r="C276" s="370" t="s">
        <v>48</v>
      </c>
      <c r="D276" s="365" t="s">
        <v>349</v>
      </c>
      <c r="E276" s="366">
        <v>2020</v>
      </c>
      <c r="F276" s="395">
        <v>25</v>
      </c>
      <c r="G276" s="368" t="s">
        <v>450</v>
      </c>
      <c r="H276" s="367"/>
      <c r="I276" s="395"/>
      <c r="J276" s="367"/>
      <c r="K276" s="367"/>
      <c r="L276" s="367"/>
      <c r="M276" s="367"/>
      <c r="N276" s="395"/>
      <c r="O276" s="381"/>
      <c r="P276" s="372"/>
    </row>
    <row r="277" spans="1:16" ht="37.5" hidden="1" customHeight="1" x14ac:dyDescent="0.2">
      <c r="A277" s="583">
        <v>78</v>
      </c>
      <c r="B277" s="730" t="s">
        <v>359</v>
      </c>
      <c r="C277" s="584" t="s">
        <v>333</v>
      </c>
      <c r="D277" s="624" t="s">
        <v>284</v>
      </c>
      <c r="E277" s="599">
        <v>2020</v>
      </c>
      <c r="F277" s="367">
        <v>28978.15</v>
      </c>
      <c r="G277" s="368">
        <v>1</v>
      </c>
      <c r="H277" s="600">
        <v>1.0999999999999999E-2</v>
      </c>
      <c r="I277" s="609">
        <v>138.13999999999999</v>
      </c>
      <c r="J277" s="600"/>
      <c r="K277" s="600"/>
      <c r="L277" s="600"/>
      <c r="M277" s="600">
        <v>6.8000000000000005E-2</v>
      </c>
      <c r="N277" s="645">
        <v>138.13999999999999</v>
      </c>
      <c r="O277" s="626">
        <v>9</v>
      </c>
      <c r="P277" s="644">
        <v>8.9</v>
      </c>
    </row>
    <row r="278" spans="1:16" ht="37.5" hidden="1" customHeight="1" x14ac:dyDescent="0.2">
      <c r="A278" s="583"/>
      <c r="B278" s="730"/>
      <c r="C278" s="584"/>
      <c r="D278" s="624"/>
      <c r="E278" s="599"/>
      <c r="F278" s="367">
        <v>3219.8</v>
      </c>
      <c r="G278" s="368" t="s">
        <v>450</v>
      </c>
      <c r="H278" s="600"/>
      <c r="I278" s="609"/>
      <c r="J278" s="600"/>
      <c r="K278" s="600"/>
      <c r="L278" s="600"/>
      <c r="M278" s="600"/>
      <c r="N278" s="645"/>
      <c r="O278" s="626"/>
      <c r="P278" s="644"/>
    </row>
    <row r="279" spans="1:16" ht="63" customHeight="1" x14ac:dyDescent="0.2">
      <c r="A279" s="583"/>
      <c r="B279" s="730"/>
      <c r="C279" s="584"/>
      <c r="D279" s="624"/>
      <c r="E279" s="599"/>
      <c r="F279" s="367">
        <f>F277+F278</f>
        <v>32197.95</v>
      </c>
      <c r="G279" s="368">
        <v>5</v>
      </c>
      <c r="H279" s="600"/>
      <c r="I279" s="609"/>
      <c r="J279" s="600"/>
      <c r="K279" s="600"/>
      <c r="L279" s="600"/>
      <c r="M279" s="600"/>
      <c r="N279" s="645"/>
      <c r="O279" s="626"/>
      <c r="P279" s="644"/>
    </row>
    <row r="280" spans="1:16" ht="69.75" customHeight="1" x14ac:dyDescent="0.2">
      <c r="A280" s="390">
        <v>79</v>
      </c>
      <c r="B280" s="413" t="s">
        <v>410</v>
      </c>
      <c r="C280" s="425" t="s">
        <v>298</v>
      </c>
      <c r="D280" s="415" t="s">
        <v>349</v>
      </c>
      <c r="E280" s="366">
        <v>2020</v>
      </c>
      <c r="F280" s="395">
        <v>200</v>
      </c>
      <c r="G280" s="368" t="s">
        <v>450</v>
      </c>
      <c r="H280" s="367"/>
      <c r="I280" s="367"/>
      <c r="J280" s="367"/>
      <c r="K280" s="367"/>
      <c r="L280" s="367"/>
      <c r="M280" s="367"/>
      <c r="N280" s="395"/>
      <c r="O280" s="368"/>
      <c r="P280" s="372">
        <v>12.8</v>
      </c>
    </row>
    <row r="281" spans="1:16" ht="37.5" customHeight="1" x14ac:dyDescent="0.2">
      <c r="A281" s="642"/>
      <c r="B281" s="714" t="s">
        <v>202</v>
      </c>
      <c r="C281" s="650"/>
      <c r="D281" s="718" t="s">
        <v>336</v>
      </c>
      <c r="E281" s="713">
        <v>2017</v>
      </c>
      <c r="F281" s="373">
        <f>F226</f>
        <v>8314.2559999999994</v>
      </c>
      <c r="G281" s="383">
        <v>1</v>
      </c>
      <c r="H281" s="705">
        <f>H226</f>
        <v>1.9E-3</v>
      </c>
      <c r="I281" s="654">
        <f>I226</f>
        <v>18.100000000000001</v>
      </c>
      <c r="J281" s="705"/>
      <c r="K281" s="705"/>
      <c r="L281" s="705"/>
      <c r="M281" s="654">
        <f>M226</f>
        <v>1.0999999999999999E-2</v>
      </c>
      <c r="N281" s="612">
        <f>N226</f>
        <v>18.100000000000001</v>
      </c>
      <c r="O281" s="695">
        <f>O226</f>
        <v>8</v>
      </c>
      <c r="P281" s="695">
        <f>P226</f>
        <v>3.5</v>
      </c>
    </row>
    <row r="282" spans="1:16" ht="22.5" customHeight="1" x14ac:dyDescent="0.2">
      <c r="A282" s="642"/>
      <c r="B282" s="714"/>
      <c r="C282" s="650"/>
      <c r="D282" s="718"/>
      <c r="E282" s="713"/>
      <c r="F282" s="373">
        <f>F227</f>
        <v>923.80600000000004</v>
      </c>
      <c r="G282" s="383">
        <v>2</v>
      </c>
      <c r="H282" s="705"/>
      <c r="I282" s="654"/>
      <c r="J282" s="705"/>
      <c r="K282" s="705"/>
      <c r="L282" s="705"/>
      <c r="M282" s="654"/>
      <c r="N282" s="612"/>
      <c r="O282" s="695"/>
      <c r="P282" s="695"/>
    </row>
    <row r="283" spans="1:16" ht="39.75" customHeight="1" x14ac:dyDescent="0.2">
      <c r="A283" s="642"/>
      <c r="B283" s="714"/>
      <c r="C283" s="650"/>
      <c r="D283" s="718"/>
      <c r="E283" s="713"/>
      <c r="F283" s="300">
        <f>F282+F281</f>
        <v>9238.0619999999999</v>
      </c>
      <c r="G283" s="301">
        <v>5</v>
      </c>
      <c r="H283" s="705"/>
      <c r="I283" s="654"/>
      <c r="J283" s="705"/>
      <c r="K283" s="705"/>
      <c r="L283" s="705"/>
      <c r="M283" s="654"/>
      <c r="N283" s="612"/>
      <c r="O283" s="695"/>
      <c r="P283" s="695"/>
    </row>
    <row r="284" spans="1:16" ht="39.75" customHeight="1" x14ac:dyDescent="0.2">
      <c r="A284" s="642"/>
      <c r="B284" s="714"/>
      <c r="C284" s="650"/>
      <c r="D284" s="718"/>
      <c r="E284" s="713">
        <v>2018</v>
      </c>
      <c r="F284" s="373">
        <f>F251+F263</f>
        <v>17708.634999999998</v>
      </c>
      <c r="G284" s="383">
        <v>1</v>
      </c>
      <c r="H284" s="654">
        <f>H229+H251+H263</f>
        <v>6.0000000000000001E-3</v>
      </c>
      <c r="I284" s="654">
        <f>I229+I251+I263</f>
        <v>73.069999999999993</v>
      </c>
      <c r="J284" s="612"/>
      <c r="K284" s="612"/>
      <c r="L284" s="612"/>
      <c r="M284" s="654">
        <f>M229+M251+M263</f>
        <v>3.5999999999999997E-2</v>
      </c>
      <c r="N284" s="612">
        <f>N229+N251+N263</f>
        <v>73.069999999999993</v>
      </c>
      <c r="O284" s="612"/>
      <c r="P284" s="695">
        <f>P229+P251+P263</f>
        <v>9.1000000000000014</v>
      </c>
    </row>
    <row r="285" spans="1:16" ht="39.75" customHeight="1" x14ac:dyDescent="0.2">
      <c r="A285" s="642"/>
      <c r="B285" s="714"/>
      <c r="C285" s="650"/>
      <c r="D285" s="718"/>
      <c r="E285" s="713"/>
      <c r="F285" s="373">
        <f>F229</f>
        <v>7745.0889999999999</v>
      </c>
      <c r="G285" s="383" t="s">
        <v>323</v>
      </c>
      <c r="H285" s="654"/>
      <c r="I285" s="654"/>
      <c r="J285" s="612"/>
      <c r="K285" s="612"/>
      <c r="L285" s="612"/>
      <c r="M285" s="654"/>
      <c r="N285" s="612"/>
      <c r="O285" s="612"/>
      <c r="P285" s="695"/>
    </row>
    <row r="286" spans="1:16" ht="40.5" customHeight="1" x14ac:dyDescent="0.2">
      <c r="A286" s="642"/>
      <c r="B286" s="714"/>
      <c r="C286" s="650"/>
      <c r="D286" s="718"/>
      <c r="E286" s="713"/>
      <c r="F286" s="373">
        <f>F230</f>
        <v>860.56500000000005</v>
      </c>
      <c r="G286" s="383">
        <v>2</v>
      </c>
      <c r="H286" s="654"/>
      <c r="I286" s="654"/>
      <c r="J286" s="612"/>
      <c r="K286" s="612"/>
      <c r="L286" s="612"/>
      <c r="M286" s="654"/>
      <c r="N286" s="612"/>
      <c r="O286" s="612"/>
      <c r="P286" s="695"/>
    </row>
    <row r="287" spans="1:16" ht="46.5" customHeight="1" x14ac:dyDescent="0.2">
      <c r="A287" s="642"/>
      <c r="B287" s="714"/>
      <c r="C287" s="650"/>
      <c r="D287" s="718"/>
      <c r="E287" s="713"/>
      <c r="F287" s="300">
        <f>F284+F285+F286</f>
        <v>26314.288999999997</v>
      </c>
      <c r="G287" s="301">
        <v>5</v>
      </c>
      <c r="H287" s="654"/>
      <c r="I287" s="654"/>
      <c r="J287" s="612"/>
      <c r="K287" s="612"/>
      <c r="L287" s="612"/>
      <c r="M287" s="654"/>
      <c r="N287" s="612"/>
      <c r="O287" s="612"/>
      <c r="P287" s="695"/>
    </row>
    <row r="288" spans="1:16" ht="39" customHeight="1" x14ac:dyDescent="0.2">
      <c r="A288" s="642"/>
      <c r="B288" s="714"/>
      <c r="C288" s="650"/>
      <c r="D288" s="718"/>
      <c r="E288" s="668">
        <v>2019</v>
      </c>
      <c r="F288" s="373">
        <f>F256+F270</f>
        <v>2534.1559999999999</v>
      </c>
      <c r="G288" s="383">
        <v>1</v>
      </c>
      <c r="H288" s="654">
        <f>H244+H250+H256+H270</f>
        <v>3.0000000000000001E-3</v>
      </c>
      <c r="I288" s="654">
        <f>I244+I250+I256+I270</f>
        <v>36.57</v>
      </c>
      <c r="J288" s="654"/>
      <c r="K288" s="654"/>
      <c r="L288" s="654"/>
      <c r="M288" s="654">
        <f>M244+M250+M256+M270</f>
        <v>1.7999999999999999E-2</v>
      </c>
      <c r="N288" s="654">
        <f t="shared" ref="N288:P288" si="17">N244+N250+N256+N270</f>
        <v>36.57</v>
      </c>
      <c r="O288" s="654"/>
      <c r="P288" s="694">
        <f t="shared" si="17"/>
        <v>4.4000000000000004</v>
      </c>
    </row>
    <row r="289" spans="1:16" ht="39.75" customHeight="1" x14ac:dyDescent="0.2">
      <c r="A289" s="642"/>
      <c r="B289" s="714"/>
      <c r="C289" s="650"/>
      <c r="D289" s="718"/>
      <c r="E289" s="668"/>
      <c r="F289" s="373">
        <f>F248+F250+F257+F271</f>
        <v>13719.9</v>
      </c>
      <c r="G289" s="383">
        <v>2</v>
      </c>
      <c r="H289" s="654"/>
      <c r="I289" s="654"/>
      <c r="J289" s="654"/>
      <c r="K289" s="654"/>
      <c r="L289" s="654"/>
      <c r="M289" s="654"/>
      <c r="N289" s="654"/>
      <c r="O289" s="654"/>
      <c r="P289" s="694"/>
    </row>
    <row r="290" spans="1:16" ht="34.5" customHeight="1" x14ac:dyDescent="0.2">
      <c r="A290" s="642"/>
      <c r="B290" s="714"/>
      <c r="C290" s="650"/>
      <c r="D290" s="718"/>
      <c r="E290" s="668"/>
      <c r="F290" s="373">
        <f>F244</f>
        <v>11000</v>
      </c>
      <c r="G290" s="383">
        <v>4</v>
      </c>
      <c r="H290" s="654"/>
      <c r="I290" s="654"/>
      <c r="J290" s="654"/>
      <c r="K290" s="654"/>
      <c r="L290" s="654"/>
      <c r="M290" s="654"/>
      <c r="N290" s="654"/>
      <c r="O290" s="654"/>
      <c r="P290" s="694"/>
    </row>
    <row r="291" spans="1:16" ht="42.75" customHeight="1" x14ac:dyDescent="0.2">
      <c r="A291" s="642"/>
      <c r="B291" s="714"/>
      <c r="C291" s="650"/>
      <c r="D291" s="718"/>
      <c r="E291" s="668"/>
      <c r="F291" s="300">
        <f>F288+F289+F290</f>
        <v>27254.056</v>
      </c>
      <c r="G291" s="301">
        <v>5</v>
      </c>
      <c r="H291" s="654"/>
      <c r="I291" s="654"/>
      <c r="J291" s="654"/>
      <c r="K291" s="654"/>
      <c r="L291" s="654"/>
      <c r="M291" s="654"/>
      <c r="N291" s="654"/>
      <c r="O291" s="654"/>
      <c r="P291" s="694"/>
    </row>
    <row r="292" spans="1:16" ht="30" customHeight="1" x14ac:dyDescent="0.2">
      <c r="A292" s="642"/>
      <c r="B292" s="714"/>
      <c r="C292" s="650"/>
      <c r="D292" s="718"/>
      <c r="E292" s="668">
        <v>2020</v>
      </c>
      <c r="F292" s="255">
        <f>F214+F220+F259+F273+F277</f>
        <v>112476.658</v>
      </c>
      <c r="G292" s="256">
        <v>1</v>
      </c>
      <c r="H292" s="654">
        <f>H214+H220+H234+H237+H238+H241+H242+H259+H262+H273+H277+H280</f>
        <v>2.1999999999999999E-2</v>
      </c>
      <c r="I292" s="654">
        <f t="shared" ref="I292:P292" si="18">I214+I220+I234+I237+I238+I241+I242+I259+I262+I273+I277+I280</f>
        <v>265.84999999999997</v>
      </c>
      <c r="J292" s="654"/>
      <c r="K292" s="654"/>
      <c r="L292" s="654"/>
      <c r="M292" s="654">
        <f t="shared" si="18"/>
        <v>0.13200000000000001</v>
      </c>
      <c r="N292" s="654">
        <f t="shared" si="18"/>
        <v>265.84999999999997</v>
      </c>
      <c r="O292" s="654"/>
      <c r="P292" s="695">
        <f t="shared" si="18"/>
        <v>39.400000000000006</v>
      </c>
    </row>
    <row r="293" spans="1:16" ht="30" customHeight="1" x14ac:dyDescent="0.2">
      <c r="A293" s="642"/>
      <c r="B293" s="714"/>
      <c r="C293" s="650"/>
      <c r="D293" s="718"/>
      <c r="E293" s="668"/>
      <c r="F293" s="255">
        <f>F234</f>
        <v>9379.6540000000005</v>
      </c>
      <c r="G293" s="256" t="s">
        <v>323</v>
      </c>
      <c r="H293" s="654"/>
      <c r="I293" s="654"/>
      <c r="J293" s="654"/>
      <c r="K293" s="654"/>
      <c r="L293" s="654"/>
      <c r="M293" s="654"/>
      <c r="N293" s="654"/>
      <c r="O293" s="654"/>
      <c r="P293" s="695"/>
    </row>
    <row r="294" spans="1:16" ht="30" customHeight="1" x14ac:dyDescent="0.2">
      <c r="A294" s="642"/>
      <c r="B294" s="714"/>
      <c r="C294" s="650"/>
      <c r="D294" s="718"/>
      <c r="E294" s="668"/>
      <c r="F294" s="255">
        <f>F215+F235+F237+F239+F241+F260+F262+F274+F276+F278+F280+F222</f>
        <v>19801.704000000002</v>
      </c>
      <c r="G294" s="256" t="s">
        <v>450</v>
      </c>
      <c r="H294" s="654"/>
      <c r="I294" s="654"/>
      <c r="J294" s="654"/>
      <c r="K294" s="654"/>
      <c r="L294" s="654"/>
      <c r="M294" s="654"/>
      <c r="N294" s="654"/>
      <c r="O294" s="654"/>
      <c r="P294" s="695"/>
    </row>
    <row r="295" spans="1:16" ht="39.75" customHeight="1" x14ac:dyDescent="0.2">
      <c r="A295" s="642"/>
      <c r="B295" s="714"/>
      <c r="C295" s="650"/>
      <c r="D295" s="718"/>
      <c r="E295" s="668"/>
      <c r="F295" s="373">
        <f>F238+F242</f>
        <v>41396.889000000003</v>
      </c>
      <c r="G295" s="383">
        <v>4</v>
      </c>
      <c r="H295" s="654"/>
      <c r="I295" s="654"/>
      <c r="J295" s="654"/>
      <c r="K295" s="654"/>
      <c r="L295" s="654"/>
      <c r="M295" s="654"/>
      <c r="N295" s="654"/>
      <c r="O295" s="654"/>
      <c r="P295" s="695"/>
    </row>
    <row r="296" spans="1:16" ht="43.5" customHeight="1" x14ac:dyDescent="0.2">
      <c r="A296" s="642"/>
      <c r="B296" s="714"/>
      <c r="C296" s="650"/>
      <c r="D296" s="718"/>
      <c r="E296" s="668"/>
      <c r="F296" s="255">
        <f>F292+F293+F294+F295</f>
        <v>183054.905</v>
      </c>
      <c r="G296" s="256">
        <v>5</v>
      </c>
      <c r="H296" s="654"/>
      <c r="I296" s="654"/>
      <c r="J296" s="654"/>
      <c r="K296" s="654"/>
      <c r="L296" s="654"/>
      <c r="M296" s="654"/>
      <c r="N296" s="654"/>
      <c r="O296" s="654"/>
      <c r="P296" s="695"/>
    </row>
    <row r="297" spans="1:16" ht="48" customHeight="1" x14ac:dyDescent="0.2">
      <c r="A297" s="642"/>
      <c r="B297" s="714"/>
      <c r="C297" s="650"/>
      <c r="D297" s="718"/>
      <c r="E297" s="268"/>
      <c r="F297" s="300">
        <f>F283+F287+F291+F296</f>
        <v>245861.31199999998</v>
      </c>
      <c r="G297" s="301">
        <v>5</v>
      </c>
      <c r="H297" s="369"/>
      <c r="I297" s="369"/>
      <c r="J297" s="369"/>
      <c r="K297" s="369"/>
      <c r="L297" s="369"/>
      <c r="M297" s="369"/>
      <c r="N297" s="369"/>
      <c r="O297" s="369"/>
      <c r="P297" s="369"/>
    </row>
    <row r="298" spans="1:16" s="140" customFormat="1" ht="27" customHeight="1" x14ac:dyDescent="0.2">
      <c r="A298" s="583">
        <v>80</v>
      </c>
      <c r="B298" s="728" t="s">
        <v>337</v>
      </c>
      <c r="C298" s="720" t="s">
        <v>338</v>
      </c>
      <c r="D298" s="507" t="s">
        <v>341</v>
      </c>
      <c r="E298" s="583">
        <v>2019</v>
      </c>
      <c r="F298" s="615">
        <v>6000</v>
      </c>
      <c r="G298" s="616" t="s">
        <v>323</v>
      </c>
      <c r="H298" s="594">
        <v>2E-3</v>
      </c>
      <c r="I298" s="594">
        <v>16.32</v>
      </c>
      <c r="J298" s="635"/>
      <c r="K298" s="635"/>
      <c r="L298" s="594">
        <v>4.2999999999999999E-4</v>
      </c>
      <c r="M298" s="594">
        <v>0.01</v>
      </c>
      <c r="N298" s="706">
        <v>16.32</v>
      </c>
      <c r="O298" s="710">
        <v>10</v>
      </c>
      <c r="P298" s="696">
        <v>6.1</v>
      </c>
    </row>
    <row r="299" spans="1:16" ht="12" customHeight="1" x14ac:dyDescent="0.2">
      <c r="A299" s="583"/>
      <c r="B299" s="728"/>
      <c r="C299" s="720"/>
      <c r="D299" s="507"/>
      <c r="E299" s="583"/>
      <c r="F299" s="615"/>
      <c r="G299" s="616"/>
      <c r="H299" s="594"/>
      <c r="I299" s="594"/>
      <c r="J299" s="635"/>
      <c r="K299" s="635"/>
      <c r="L299" s="594"/>
      <c r="M299" s="594"/>
      <c r="N299" s="706"/>
      <c r="O299" s="710"/>
      <c r="P299" s="696"/>
    </row>
    <row r="300" spans="1:16" ht="10.5" hidden="1" customHeight="1" x14ac:dyDescent="0.2">
      <c r="A300" s="583"/>
      <c r="B300" s="728"/>
      <c r="C300" s="720"/>
      <c r="D300" s="507"/>
      <c r="E300" s="583"/>
      <c r="F300" s="615"/>
      <c r="G300" s="616"/>
      <c r="H300" s="594"/>
      <c r="I300" s="594"/>
      <c r="J300" s="635"/>
      <c r="K300" s="635"/>
      <c r="L300" s="594"/>
      <c r="M300" s="594"/>
      <c r="N300" s="706"/>
      <c r="O300" s="710"/>
      <c r="P300" s="696"/>
    </row>
    <row r="301" spans="1:16" ht="10.5" hidden="1" customHeight="1" x14ac:dyDescent="0.2">
      <c r="A301" s="583"/>
      <c r="B301" s="728"/>
      <c r="C301" s="720"/>
      <c r="D301" s="507"/>
      <c r="E301" s="583"/>
      <c r="F301" s="615"/>
      <c r="G301" s="616"/>
      <c r="H301" s="594"/>
      <c r="I301" s="594"/>
      <c r="J301" s="635"/>
      <c r="K301" s="635"/>
      <c r="L301" s="594"/>
      <c r="M301" s="594"/>
      <c r="N301" s="706"/>
      <c r="O301" s="710"/>
      <c r="P301" s="696"/>
    </row>
    <row r="302" spans="1:16" ht="31.5" customHeight="1" x14ac:dyDescent="0.2">
      <c r="A302" s="583"/>
      <c r="B302" s="728"/>
      <c r="C302" s="720"/>
      <c r="D302" s="507"/>
      <c r="E302" s="583"/>
      <c r="F302" s="397">
        <v>1000</v>
      </c>
      <c r="G302" s="392">
        <v>2</v>
      </c>
      <c r="H302" s="594"/>
      <c r="I302" s="594"/>
      <c r="J302" s="635"/>
      <c r="K302" s="635"/>
      <c r="L302" s="594"/>
      <c r="M302" s="594"/>
      <c r="N302" s="706"/>
      <c r="O302" s="710"/>
      <c r="P302" s="696"/>
    </row>
    <row r="303" spans="1:16" ht="39" customHeight="1" x14ac:dyDescent="0.2">
      <c r="A303" s="583"/>
      <c r="B303" s="728"/>
      <c r="C303" s="720"/>
      <c r="D303" s="507"/>
      <c r="E303" s="583"/>
      <c r="F303" s="247">
        <f>F302+F298</f>
        <v>7000</v>
      </c>
      <c r="G303" s="250">
        <v>5</v>
      </c>
      <c r="H303" s="594"/>
      <c r="I303" s="594"/>
      <c r="J303" s="635"/>
      <c r="K303" s="635"/>
      <c r="L303" s="594"/>
      <c r="M303" s="594"/>
      <c r="N303" s="706"/>
      <c r="O303" s="710"/>
      <c r="P303" s="696"/>
    </row>
    <row r="304" spans="1:16" ht="36.75" customHeight="1" x14ac:dyDescent="0.2">
      <c r="A304" s="583"/>
      <c r="B304" s="728"/>
      <c r="C304" s="720"/>
      <c r="D304" s="507"/>
      <c r="E304" s="583">
        <v>2020</v>
      </c>
      <c r="F304" s="397">
        <v>42535.347000000002</v>
      </c>
      <c r="G304" s="392">
        <v>4</v>
      </c>
      <c r="H304" s="594">
        <v>2E-3</v>
      </c>
      <c r="I304" s="594">
        <v>16.32</v>
      </c>
      <c r="J304" s="635"/>
      <c r="K304" s="635"/>
      <c r="L304" s="594">
        <v>4.2999999999999999E-4</v>
      </c>
      <c r="M304" s="594">
        <v>0.01</v>
      </c>
      <c r="N304" s="706">
        <v>16.32</v>
      </c>
      <c r="O304" s="710">
        <v>10</v>
      </c>
      <c r="P304" s="696">
        <v>6.1</v>
      </c>
    </row>
    <row r="305" spans="1:16" ht="51.75" customHeight="1" x14ac:dyDescent="0.2">
      <c r="A305" s="583"/>
      <c r="B305" s="728"/>
      <c r="C305" s="720"/>
      <c r="D305" s="507"/>
      <c r="E305" s="583"/>
      <c r="F305" s="247">
        <f>F304</f>
        <v>42535.347000000002</v>
      </c>
      <c r="G305" s="250">
        <v>5</v>
      </c>
      <c r="H305" s="594"/>
      <c r="I305" s="594"/>
      <c r="J305" s="635"/>
      <c r="K305" s="635"/>
      <c r="L305" s="594"/>
      <c r="M305" s="594"/>
      <c r="N305" s="706"/>
      <c r="O305" s="710"/>
      <c r="P305" s="696"/>
    </row>
    <row r="306" spans="1:16" ht="0.75" customHeight="1" x14ac:dyDescent="0.2">
      <c r="A306" s="569">
        <v>81</v>
      </c>
      <c r="B306" s="723" t="s">
        <v>339</v>
      </c>
      <c r="C306" s="781" t="s">
        <v>340</v>
      </c>
      <c r="D306" s="781" t="s">
        <v>341</v>
      </c>
      <c r="E306" s="667">
        <v>2019</v>
      </c>
      <c r="F306" s="397">
        <v>8859.0480000000007</v>
      </c>
      <c r="G306" s="392">
        <v>1</v>
      </c>
      <c r="H306" s="594">
        <v>2E-3</v>
      </c>
      <c r="I306" s="594">
        <v>13.83</v>
      </c>
      <c r="J306" s="635"/>
      <c r="K306" s="635"/>
      <c r="L306" s="594">
        <v>1E-3</v>
      </c>
      <c r="M306" s="594">
        <v>0.01</v>
      </c>
      <c r="N306" s="706">
        <v>13.83</v>
      </c>
      <c r="O306" s="710">
        <v>15</v>
      </c>
      <c r="P306" s="696"/>
    </row>
    <row r="307" spans="1:16" ht="51.75" customHeight="1" x14ac:dyDescent="0.2">
      <c r="A307" s="569"/>
      <c r="B307" s="723"/>
      <c r="C307" s="781"/>
      <c r="D307" s="781"/>
      <c r="E307" s="667"/>
      <c r="F307" s="397">
        <v>3095.96</v>
      </c>
      <c r="G307" s="392">
        <v>2</v>
      </c>
      <c r="H307" s="594"/>
      <c r="I307" s="594"/>
      <c r="J307" s="635"/>
      <c r="K307" s="635"/>
      <c r="L307" s="594"/>
      <c r="M307" s="594"/>
      <c r="N307" s="706"/>
      <c r="O307" s="710"/>
      <c r="P307" s="696"/>
    </row>
    <row r="308" spans="1:16" ht="51.75" customHeight="1" x14ac:dyDescent="0.2">
      <c r="A308" s="569"/>
      <c r="B308" s="723"/>
      <c r="C308" s="781"/>
      <c r="D308" s="781"/>
      <c r="E308" s="667"/>
      <c r="F308" s="247">
        <f>F307+F306</f>
        <v>11955.008000000002</v>
      </c>
      <c r="G308" s="250">
        <v>5</v>
      </c>
      <c r="H308" s="594"/>
      <c r="I308" s="594"/>
      <c r="J308" s="635"/>
      <c r="K308" s="635"/>
      <c r="L308" s="594"/>
      <c r="M308" s="594"/>
      <c r="N308" s="706"/>
      <c r="O308" s="710"/>
      <c r="P308" s="696"/>
    </row>
    <row r="309" spans="1:16" ht="39.75" customHeight="1" x14ac:dyDescent="0.2">
      <c r="A309" s="569">
        <v>82</v>
      </c>
      <c r="B309" s="582" t="s">
        <v>376</v>
      </c>
      <c r="C309" s="584" t="s">
        <v>465</v>
      </c>
      <c r="D309" s="584" t="s">
        <v>341</v>
      </c>
      <c r="E309" s="583">
        <v>2020</v>
      </c>
      <c r="F309" s="615">
        <v>5903.4660000000003</v>
      </c>
      <c r="G309" s="616">
        <v>4</v>
      </c>
      <c r="H309" s="594">
        <v>4.0000000000000001E-3</v>
      </c>
      <c r="I309" s="594">
        <v>27.66</v>
      </c>
      <c r="J309" s="635"/>
      <c r="K309" s="635"/>
      <c r="L309" s="594">
        <v>1E-3</v>
      </c>
      <c r="M309" s="594">
        <v>0.02</v>
      </c>
      <c r="N309" s="706">
        <v>27.66</v>
      </c>
      <c r="O309" s="710">
        <v>10</v>
      </c>
      <c r="P309" s="696"/>
    </row>
    <row r="310" spans="1:16" ht="17.25" customHeight="1" x14ac:dyDescent="0.2">
      <c r="A310" s="569"/>
      <c r="B310" s="582"/>
      <c r="C310" s="584"/>
      <c r="D310" s="584"/>
      <c r="E310" s="583"/>
      <c r="F310" s="615"/>
      <c r="G310" s="616"/>
      <c r="H310" s="594"/>
      <c r="I310" s="594"/>
      <c r="J310" s="635"/>
      <c r="K310" s="635"/>
      <c r="L310" s="594"/>
      <c r="M310" s="594"/>
      <c r="N310" s="706"/>
      <c r="O310" s="710"/>
      <c r="P310" s="696"/>
    </row>
    <row r="311" spans="1:16" ht="72" customHeight="1" x14ac:dyDescent="0.2">
      <c r="A311" s="569"/>
      <c r="B311" s="582"/>
      <c r="C311" s="584"/>
      <c r="D311" s="584"/>
      <c r="E311" s="583"/>
      <c r="F311" s="311">
        <f>F309</f>
        <v>5903.4660000000003</v>
      </c>
      <c r="G311" s="382">
        <v>5</v>
      </c>
      <c r="H311" s="594"/>
      <c r="I311" s="594"/>
      <c r="J311" s="635"/>
      <c r="K311" s="635"/>
      <c r="L311" s="594"/>
      <c r="M311" s="594"/>
      <c r="N311" s="706"/>
      <c r="O311" s="710"/>
      <c r="P311" s="696"/>
    </row>
    <row r="312" spans="1:16" ht="22.5" customHeight="1" x14ac:dyDescent="0.2">
      <c r="A312" s="569">
        <v>83</v>
      </c>
      <c r="B312" s="582" t="s">
        <v>377</v>
      </c>
      <c r="C312" s="584" t="s">
        <v>465</v>
      </c>
      <c r="D312" s="584" t="str">
        <f>'[2]міста(райони)'!D137</f>
        <v xml:space="preserve">Управління                           культури Бахмутської міської ради </v>
      </c>
      <c r="E312" s="586">
        <v>2019</v>
      </c>
      <c r="F312" s="645">
        <v>1500</v>
      </c>
      <c r="G312" s="586">
        <v>2</v>
      </c>
      <c r="H312" s="586">
        <v>2E-3</v>
      </c>
      <c r="I312" s="586">
        <v>13.83</v>
      </c>
      <c r="J312" s="600"/>
      <c r="K312" s="600"/>
      <c r="L312" s="586">
        <v>1E-3</v>
      </c>
      <c r="M312" s="586">
        <v>0.01</v>
      </c>
      <c r="N312" s="645">
        <v>13.83</v>
      </c>
      <c r="O312" s="619">
        <v>15</v>
      </c>
      <c r="P312" s="644"/>
    </row>
    <row r="313" spans="1:16" ht="28.5" customHeight="1" x14ac:dyDescent="0.2">
      <c r="A313" s="569"/>
      <c r="B313" s="582"/>
      <c r="C313" s="584"/>
      <c r="D313" s="584"/>
      <c r="E313" s="586"/>
      <c r="F313" s="645"/>
      <c r="G313" s="586"/>
      <c r="H313" s="586"/>
      <c r="I313" s="586"/>
      <c r="J313" s="600"/>
      <c r="K313" s="600"/>
      <c r="L313" s="586"/>
      <c r="M313" s="586"/>
      <c r="N313" s="645"/>
      <c r="O313" s="619"/>
      <c r="P313" s="644"/>
    </row>
    <row r="314" spans="1:16" ht="88.5" customHeight="1" x14ac:dyDescent="0.2">
      <c r="A314" s="569"/>
      <c r="B314" s="582"/>
      <c r="C314" s="584"/>
      <c r="D314" s="584"/>
      <c r="E314" s="586"/>
      <c r="F314" s="377">
        <f>F312</f>
        <v>1500</v>
      </c>
      <c r="G314" s="378">
        <v>5</v>
      </c>
      <c r="H314" s="586"/>
      <c r="I314" s="586"/>
      <c r="J314" s="600"/>
      <c r="K314" s="600"/>
      <c r="L314" s="586"/>
      <c r="M314" s="586"/>
      <c r="N314" s="645"/>
      <c r="O314" s="619"/>
      <c r="P314" s="644"/>
    </row>
    <row r="315" spans="1:16" ht="26.25" customHeight="1" x14ac:dyDescent="0.2">
      <c r="A315" s="652"/>
      <c r="B315" s="653" t="s">
        <v>202</v>
      </c>
      <c r="C315" s="639"/>
      <c r="D315" s="652"/>
      <c r="E315" s="677">
        <v>2019</v>
      </c>
      <c r="F315" s="595">
        <f>F306</f>
        <v>8859.0480000000007</v>
      </c>
      <c r="G315" s="596">
        <v>1</v>
      </c>
      <c r="H315" s="639">
        <f>H298+H306+H312</f>
        <v>6.0000000000000001E-3</v>
      </c>
      <c r="I315" s="639">
        <f>I298+I306+I312</f>
        <v>43.98</v>
      </c>
      <c r="J315" s="639"/>
      <c r="K315" s="639"/>
      <c r="L315" s="639">
        <f>L298+L306+L312</f>
        <v>2.4299999999999999E-3</v>
      </c>
      <c r="M315" s="639">
        <f>M298+M306+M312</f>
        <v>0.03</v>
      </c>
      <c r="N315" s="639">
        <f>N298+N306+N312</f>
        <v>43.98</v>
      </c>
      <c r="O315" s="639"/>
      <c r="P315" s="697">
        <f>P298+P306+P312</f>
        <v>6.1</v>
      </c>
    </row>
    <row r="316" spans="1:16" ht="16.5" customHeight="1" x14ac:dyDescent="0.2">
      <c r="A316" s="652"/>
      <c r="B316" s="653"/>
      <c r="C316" s="639"/>
      <c r="D316" s="652"/>
      <c r="E316" s="677"/>
      <c r="F316" s="595"/>
      <c r="G316" s="596"/>
      <c r="H316" s="639"/>
      <c r="I316" s="639"/>
      <c r="J316" s="639"/>
      <c r="K316" s="639"/>
      <c r="L316" s="639"/>
      <c r="M316" s="639"/>
      <c r="N316" s="639"/>
      <c r="O316" s="639"/>
      <c r="P316" s="697"/>
    </row>
    <row r="317" spans="1:16" ht="27.75" customHeight="1" x14ac:dyDescent="0.2">
      <c r="A317" s="652"/>
      <c r="B317" s="653"/>
      <c r="C317" s="639"/>
      <c r="D317" s="652"/>
      <c r="E317" s="677"/>
      <c r="F317" s="282">
        <f>F298</f>
        <v>6000</v>
      </c>
      <c r="G317" s="283" t="s">
        <v>323</v>
      </c>
      <c r="H317" s="639"/>
      <c r="I317" s="639"/>
      <c r="J317" s="639"/>
      <c r="K317" s="639"/>
      <c r="L317" s="639"/>
      <c r="M317" s="639"/>
      <c r="N317" s="639"/>
      <c r="O317" s="639"/>
      <c r="P317" s="697"/>
    </row>
    <row r="318" spans="1:16" ht="32.25" customHeight="1" x14ac:dyDescent="0.2">
      <c r="A318" s="652"/>
      <c r="B318" s="653"/>
      <c r="C318" s="639"/>
      <c r="D318" s="652"/>
      <c r="E318" s="677"/>
      <c r="F318" s="282">
        <f>F302+F307+F312</f>
        <v>5595.96</v>
      </c>
      <c r="G318" s="283">
        <v>2</v>
      </c>
      <c r="H318" s="639"/>
      <c r="I318" s="639"/>
      <c r="J318" s="639"/>
      <c r="K318" s="639"/>
      <c r="L318" s="639"/>
      <c r="M318" s="639"/>
      <c r="N318" s="639"/>
      <c r="O318" s="639"/>
      <c r="P318" s="697"/>
    </row>
    <row r="319" spans="1:16" ht="35.25" customHeight="1" x14ac:dyDescent="0.2">
      <c r="A319" s="652"/>
      <c r="B319" s="653"/>
      <c r="C319" s="639"/>
      <c r="D319" s="652"/>
      <c r="E319" s="677"/>
      <c r="F319" s="298">
        <f>F315+F317+F318</f>
        <v>20455.008000000002</v>
      </c>
      <c r="G319" s="299">
        <v>5</v>
      </c>
      <c r="H319" s="639"/>
      <c r="I319" s="639"/>
      <c r="J319" s="639"/>
      <c r="K319" s="639"/>
      <c r="L319" s="639"/>
      <c r="M319" s="639"/>
      <c r="N319" s="639"/>
      <c r="O319" s="639"/>
      <c r="P319" s="697"/>
    </row>
    <row r="320" spans="1:16" ht="31.5" customHeight="1" x14ac:dyDescent="0.2">
      <c r="A320" s="652"/>
      <c r="B320" s="653"/>
      <c r="C320" s="639"/>
      <c r="D320" s="652"/>
      <c r="E320" s="677">
        <v>2020</v>
      </c>
      <c r="F320" s="595">
        <f>F304+F309</f>
        <v>48438.813000000002</v>
      </c>
      <c r="G320" s="596">
        <v>4</v>
      </c>
      <c r="H320" s="639">
        <f>H309+H304</f>
        <v>6.0000000000000001E-3</v>
      </c>
      <c r="I320" s="639">
        <f t="shared" ref="I320:N320" si="19">I309+I304</f>
        <v>43.980000000000004</v>
      </c>
      <c r="J320" s="639"/>
      <c r="K320" s="639"/>
      <c r="L320" s="639">
        <f t="shared" si="19"/>
        <v>1.4300000000000001E-3</v>
      </c>
      <c r="M320" s="639">
        <f t="shared" si="19"/>
        <v>0.03</v>
      </c>
      <c r="N320" s="639">
        <f t="shared" si="19"/>
        <v>43.980000000000004</v>
      </c>
      <c r="O320" s="639">
        <f t="shared" ref="O320" si="20">O309</f>
        <v>10</v>
      </c>
      <c r="P320" s="639"/>
    </row>
    <row r="321" spans="1:16" ht="19.5" customHeight="1" x14ac:dyDescent="0.2">
      <c r="A321" s="652"/>
      <c r="B321" s="653"/>
      <c r="C321" s="639"/>
      <c r="D321" s="652"/>
      <c r="E321" s="677"/>
      <c r="F321" s="595"/>
      <c r="G321" s="596"/>
      <c r="H321" s="639"/>
      <c r="I321" s="639"/>
      <c r="J321" s="639"/>
      <c r="K321" s="639"/>
      <c r="L321" s="639"/>
      <c r="M321" s="639"/>
      <c r="N321" s="639"/>
      <c r="O321" s="639"/>
      <c r="P321" s="639"/>
    </row>
    <row r="322" spans="1:16" ht="5.25" customHeight="1" x14ac:dyDescent="0.2">
      <c r="A322" s="652"/>
      <c r="B322" s="653"/>
      <c r="C322" s="639"/>
      <c r="D322" s="652"/>
      <c r="E322" s="677"/>
      <c r="F322" s="595"/>
      <c r="G322" s="596"/>
      <c r="H322" s="639"/>
      <c r="I322" s="639"/>
      <c r="J322" s="639"/>
      <c r="K322" s="639"/>
      <c r="L322" s="639"/>
      <c r="M322" s="639"/>
      <c r="N322" s="639"/>
      <c r="O322" s="639"/>
      <c r="P322" s="639"/>
    </row>
    <row r="323" spans="1:16" ht="30" customHeight="1" x14ac:dyDescent="0.2">
      <c r="A323" s="652"/>
      <c r="B323" s="653"/>
      <c r="C323" s="639"/>
      <c r="D323" s="652"/>
      <c r="E323" s="677"/>
      <c r="F323" s="595"/>
      <c r="G323" s="596"/>
      <c r="H323" s="639"/>
      <c r="I323" s="639"/>
      <c r="J323" s="639"/>
      <c r="K323" s="639"/>
      <c r="L323" s="639"/>
      <c r="M323" s="639"/>
      <c r="N323" s="639"/>
      <c r="O323" s="639"/>
      <c r="P323" s="639"/>
    </row>
    <row r="324" spans="1:16" ht="35.25" customHeight="1" x14ac:dyDescent="0.2">
      <c r="A324" s="652"/>
      <c r="B324" s="653"/>
      <c r="C324" s="639"/>
      <c r="D324" s="652"/>
      <c r="E324" s="677"/>
      <c r="F324" s="284">
        <f>F320</f>
        <v>48438.813000000002</v>
      </c>
      <c r="G324" s="285">
        <v>5</v>
      </c>
      <c r="H324" s="639"/>
      <c r="I324" s="639"/>
      <c r="J324" s="639"/>
      <c r="K324" s="639"/>
      <c r="L324" s="639"/>
      <c r="M324" s="639"/>
      <c r="N324" s="639"/>
      <c r="O324" s="639"/>
      <c r="P324" s="639"/>
    </row>
    <row r="325" spans="1:16" ht="53.25" customHeight="1" x14ac:dyDescent="0.2">
      <c r="A325" s="652"/>
      <c r="B325" s="653"/>
      <c r="C325" s="639"/>
      <c r="D325" s="652"/>
      <c r="E325" s="393"/>
      <c r="F325" s="298">
        <f>F319+F324</f>
        <v>68893.820999999996</v>
      </c>
      <c r="G325" s="299">
        <v>5</v>
      </c>
      <c r="H325" s="426">
        <f>H315+H320</f>
        <v>1.2E-2</v>
      </c>
      <c r="I325" s="426">
        <f t="shared" ref="I325:P325" si="21">I315+I320</f>
        <v>87.960000000000008</v>
      </c>
      <c r="J325" s="426">
        <f t="shared" si="21"/>
        <v>0</v>
      </c>
      <c r="K325" s="426">
        <f t="shared" si="21"/>
        <v>0</v>
      </c>
      <c r="L325" s="427">
        <f t="shared" si="21"/>
        <v>3.8599999999999997E-3</v>
      </c>
      <c r="M325" s="426">
        <f t="shared" si="21"/>
        <v>0.06</v>
      </c>
      <c r="N325" s="426">
        <f t="shared" si="21"/>
        <v>87.960000000000008</v>
      </c>
      <c r="O325" s="426"/>
      <c r="P325" s="385">
        <f t="shared" si="21"/>
        <v>6.1</v>
      </c>
    </row>
    <row r="326" spans="1:16" ht="48.75" customHeight="1" x14ac:dyDescent="0.2">
      <c r="A326" s="583">
        <v>84</v>
      </c>
      <c r="B326" s="492" t="s">
        <v>117</v>
      </c>
      <c r="C326" s="507" t="s">
        <v>379</v>
      </c>
      <c r="D326" s="507" t="s">
        <v>378</v>
      </c>
      <c r="E326" s="569">
        <v>2018</v>
      </c>
      <c r="F326" s="397">
        <v>2232.9580000000001</v>
      </c>
      <c r="G326" s="392" t="s">
        <v>323</v>
      </c>
      <c r="H326" s="703">
        <v>1.5E-3</v>
      </c>
      <c r="I326" s="593">
        <v>3.05</v>
      </c>
      <c r="J326" s="583"/>
      <c r="K326" s="583"/>
      <c r="L326" s="638"/>
      <c r="M326" s="641">
        <v>8.8999999999999999E-3</v>
      </c>
      <c r="N326" s="634">
        <v>3.05</v>
      </c>
      <c r="O326" s="583"/>
      <c r="P326" s="618">
        <v>1.1000000000000001</v>
      </c>
    </row>
    <row r="327" spans="1:16" ht="48.75" customHeight="1" x14ac:dyDescent="0.2">
      <c r="A327" s="583"/>
      <c r="B327" s="492"/>
      <c r="C327" s="507"/>
      <c r="D327" s="507"/>
      <c r="E327" s="569"/>
      <c r="F327" s="311">
        <f>F326</f>
        <v>2232.9580000000001</v>
      </c>
      <c r="G327" s="382">
        <v>5</v>
      </c>
      <c r="H327" s="703"/>
      <c r="I327" s="593"/>
      <c r="J327" s="583"/>
      <c r="K327" s="583"/>
      <c r="L327" s="638"/>
      <c r="M327" s="641"/>
      <c r="N327" s="634"/>
      <c r="O327" s="583"/>
      <c r="P327" s="618"/>
    </row>
    <row r="328" spans="1:16" ht="12.75" customHeight="1" x14ac:dyDescent="0.2">
      <c r="A328" s="583">
        <v>85</v>
      </c>
      <c r="B328" s="492" t="s">
        <v>117</v>
      </c>
      <c r="C328" s="507" t="s">
        <v>380</v>
      </c>
      <c r="D328" s="507" t="s">
        <v>378</v>
      </c>
      <c r="E328" s="569">
        <v>2018</v>
      </c>
      <c r="F328" s="735">
        <v>2371.3589999999999</v>
      </c>
      <c r="G328" s="736">
        <v>1</v>
      </c>
      <c r="H328" s="703">
        <v>8.9999999999999998E-4</v>
      </c>
      <c r="I328" s="593">
        <v>0.18</v>
      </c>
      <c r="J328" s="583"/>
      <c r="K328" s="583"/>
      <c r="L328" s="638"/>
      <c r="M328" s="641">
        <v>5.1000000000000004E-3</v>
      </c>
      <c r="N328" s="634">
        <v>0.18</v>
      </c>
      <c r="O328" s="583"/>
      <c r="P328" s="618">
        <v>1.1000000000000001</v>
      </c>
    </row>
    <row r="329" spans="1:16" ht="12.75" customHeight="1" x14ac:dyDescent="0.2">
      <c r="A329" s="583"/>
      <c r="B329" s="492"/>
      <c r="C329" s="507"/>
      <c r="D329" s="507"/>
      <c r="E329" s="569"/>
      <c r="F329" s="735"/>
      <c r="G329" s="736"/>
      <c r="H329" s="703"/>
      <c r="I329" s="593"/>
      <c r="J329" s="583"/>
      <c r="K329" s="583"/>
      <c r="L329" s="638"/>
      <c r="M329" s="641"/>
      <c r="N329" s="634"/>
      <c r="O329" s="583"/>
      <c r="P329" s="618"/>
    </row>
    <row r="330" spans="1:16" ht="24" customHeight="1" x14ac:dyDescent="0.2">
      <c r="A330" s="583"/>
      <c r="B330" s="492"/>
      <c r="C330" s="507"/>
      <c r="D330" s="507"/>
      <c r="E330" s="569"/>
      <c r="F330" s="735"/>
      <c r="G330" s="736"/>
      <c r="H330" s="703"/>
      <c r="I330" s="593"/>
      <c r="J330" s="583"/>
      <c r="K330" s="583"/>
      <c r="L330" s="638"/>
      <c r="M330" s="641"/>
      <c r="N330" s="634"/>
      <c r="O330" s="583"/>
      <c r="P330" s="618"/>
    </row>
    <row r="331" spans="1:16" ht="39" customHeight="1" x14ac:dyDescent="0.2">
      <c r="A331" s="583"/>
      <c r="B331" s="492"/>
      <c r="C331" s="507"/>
      <c r="D331" s="507"/>
      <c r="E331" s="569"/>
      <c r="F331" s="688">
        <v>1016.296</v>
      </c>
      <c r="G331" s="684">
        <v>2</v>
      </c>
      <c r="H331" s="703"/>
      <c r="I331" s="593"/>
      <c r="J331" s="583"/>
      <c r="K331" s="583"/>
      <c r="L331" s="638"/>
      <c r="M331" s="641"/>
      <c r="N331" s="634"/>
      <c r="O331" s="583"/>
      <c r="P331" s="618"/>
    </row>
    <row r="332" spans="1:16" ht="10.5" customHeight="1" x14ac:dyDescent="0.2">
      <c r="A332" s="583"/>
      <c r="B332" s="492"/>
      <c r="C332" s="507"/>
      <c r="D332" s="507"/>
      <c r="E332" s="569"/>
      <c r="F332" s="688"/>
      <c r="G332" s="684"/>
      <c r="H332" s="703"/>
      <c r="I332" s="593"/>
      <c r="J332" s="583"/>
      <c r="K332" s="583"/>
      <c r="L332" s="638"/>
      <c r="M332" s="641"/>
      <c r="N332" s="634"/>
      <c r="O332" s="583"/>
      <c r="P332" s="618"/>
    </row>
    <row r="333" spans="1:16" ht="3" hidden="1" customHeight="1" x14ac:dyDescent="0.2">
      <c r="A333" s="583"/>
      <c r="B333" s="492"/>
      <c r="C333" s="507"/>
      <c r="D333" s="507"/>
      <c r="E333" s="569"/>
      <c r="F333" s="272"/>
      <c r="G333" s="364"/>
      <c r="H333" s="703"/>
      <c r="I333" s="593"/>
      <c r="J333" s="583"/>
      <c r="K333" s="583"/>
      <c r="L333" s="638"/>
      <c r="M333" s="641"/>
      <c r="N333" s="634"/>
      <c r="O333" s="583"/>
      <c r="P333" s="618"/>
    </row>
    <row r="334" spans="1:16" ht="34.5" customHeight="1" x14ac:dyDescent="0.2">
      <c r="A334" s="583"/>
      <c r="B334" s="492"/>
      <c r="C334" s="507"/>
      <c r="D334" s="507"/>
      <c r="E334" s="569"/>
      <c r="F334" s="272">
        <f>F328+F331</f>
        <v>3387.6549999999997</v>
      </c>
      <c r="G334" s="364">
        <v>5</v>
      </c>
      <c r="H334" s="703"/>
      <c r="I334" s="593"/>
      <c r="J334" s="583"/>
      <c r="K334" s="583"/>
      <c r="L334" s="638"/>
      <c r="M334" s="641"/>
      <c r="N334" s="634"/>
      <c r="O334" s="583"/>
      <c r="P334" s="618"/>
    </row>
    <row r="335" spans="1:16" ht="44.25" customHeight="1" x14ac:dyDescent="0.2">
      <c r="A335" s="583">
        <v>86</v>
      </c>
      <c r="B335" s="513" t="s">
        <v>435</v>
      </c>
      <c r="C335" s="716" t="s">
        <v>382</v>
      </c>
      <c r="D335" s="716" t="s">
        <v>378</v>
      </c>
      <c r="E335" s="667">
        <v>2020</v>
      </c>
      <c r="F335" s="615">
        <v>1918.4</v>
      </c>
      <c r="G335" s="616">
        <v>4</v>
      </c>
      <c r="H335" s="699">
        <v>2.7E-2</v>
      </c>
      <c r="I335" s="699">
        <v>1.4999999999999999E-2</v>
      </c>
      <c r="J335" s="667"/>
      <c r="K335" s="717"/>
      <c r="L335" s="699">
        <v>0.08</v>
      </c>
      <c r="M335" s="752">
        <v>7.4000000000000003E-3</v>
      </c>
      <c r="N335" s="753">
        <v>1.4999999999999999E-2</v>
      </c>
      <c r="O335" s="667"/>
      <c r="P335" s="751">
        <v>1.1000000000000001</v>
      </c>
    </row>
    <row r="336" spans="1:16" ht="19.5" customHeight="1" x14ac:dyDescent="0.2">
      <c r="A336" s="583"/>
      <c r="B336" s="513"/>
      <c r="C336" s="716"/>
      <c r="D336" s="716"/>
      <c r="E336" s="667"/>
      <c r="F336" s="615"/>
      <c r="G336" s="616"/>
      <c r="H336" s="699"/>
      <c r="I336" s="699"/>
      <c r="J336" s="667"/>
      <c r="K336" s="717"/>
      <c r="L336" s="699"/>
      <c r="M336" s="752"/>
      <c r="N336" s="753"/>
      <c r="O336" s="667"/>
      <c r="P336" s="751"/>
    </row>
    <row r="337" spans="1:16" ht="48.75" customHeight="1" x14ac:dyDescent="0.2">
      <c r="A337" s="583"/>
      <c r="B337" s="513"/>
      <c r="C337" s="716"/>
      <c r="D337" s="716"/>
      <c r="E337" s="667"/>
      <c r="F337" s="311">
        <f>F335</f>
        <v>1918.4</v>
      </c>
      <c r="G337" s="382">
        <v>5</v>
      </c>
      <c r="H337" s="699"/>
      <c r="I337" s="699"/>
      <c r="J337" s="667"/>
      <c r="K337" s="717"/>
      <c r="L337" s="699"/>
      <c r="M337" s="752"/>
      <c r="N337" s="753"/>
      <c r="O337" s="667"/>
      <c r="P337" s="751"/>
    </row>
    <row r="338" spans="1:16" ht="1.5" customHeight="1" x14ac:dyDescent="0.2">
      <c r="A338" s="583">
        <v>87</v>
      </c>
      <c r="B338" s="686" t="s">
        <v>383</v>
      </c>
      <c r="C338" s="624" t="s">
        <v>381</v>
      </c>
      <c r="D338" s="624" t="s">
        <v>378</v>
      </c>
      <c r="E338" s="583">
        <v>2020</v>
      </c>
      <c r="F338" s="311">
        <v>8030.741</v>
      </c>
      <c r="G338" s="382">
        <v>1</v>
      </c>
      <c r="H338" s="698">
        <v>5.0999999999999997E-2</v>
      </c>
      <c r="I338" s="698">
        <v>3.5</v>
      </c>
      <c r="J338" s="583"/>
      <c r="K338" s="711"/>
      <c r="L338" s="698">
        <v>0.14799999999999999</v>
      </c>
      <c r="M338" s="636">
        <v>1.7000000000000001E-2</v>
      </c>
      <c r="N338" s="637">
        <v>3.5</v>
      </c>
      <c r="O338" s="583"/>
      <c r="P338" s="618">
        <v>1.3</v>
      </c>
    </row>
    <row r="339" spans="1:16" ht="99" customHeight="1" x14ac:dyDescent="0.2">
      <c r="A339" s="583"/>
      <c r="B339" s="686"/>
      <c r="C339" s="624"/>
      <c r="D339" s="624"/>
      <c r="E339" s="583"/>
      <c r="F339" s="311">
        <v>892.30499999999995</v>
      </c>
      <c r="G339" s="382" t="s">
        <v>450</v>
      </c>
      <c r="H339" s="698"/>
      <c r="I339" s="698"/>
      <c r="J339" s="583"/>
      <c r="K339" s="711"/>
      <c r="L339" s="698"/>
      <c r="M339" s="636"/>
      <c r="N339" s="637"/>
      <c r="O339" s="583"/>
      <c r="P339" s="618"/>
    </row>
    <row r="340" spans="1:16" ht="48.75" customHeight="1" x14ac:dyDescent="0.2">
      <c r="A340" s="583"/>
      <c r="B340" s="686"/>
      <c r="C340" s="624"/>
      <c r="D340" s="624"/>
      <c r="E340" s="583"/>
      <c r="F340" s="311">
        <f>F338+F339</f>
        <v>8923.0460000000003</v>
      </c>
      <c r="G340" s="382">
        <v>5</v>
      </c>
      <c r="H340" s="698"/>
      <c r="I340" s="698"/>
      <c r="J340" s="583"/>
      <c r="K340" s="711"/>
      <c r="L340" s="698"/>
      <c r="M340" s="636"/>
      <c r="N340" s="637"/>
      <c r="O340" s="583"/>
      <c r="P340" s="618"/>
    </row>
    <row r="341" spans="1:16" ht="33" customHeight="1" x14ac:dyDescent="0.2">
      <c r="A341" s="651"/>
      <c r="B341" s="714" t="s">
        <v>202</v>
      </c>
      <c r="C341" s="651"/>
      <c r="D341" s="651"/>
      <c r="E341" s="651">
        <v>2018</v>
      </c>
      <c r="F341" s="386">
        <f>F328</f>
        <v>2371.3589999999999</v>
      </c>
      <c r="G341" s="387">
        <v>1</v>
      </c>
      <c r="H341" s="655">
        <f>H326+H328</f>
        <v>2.4000000000000002E-3</v>
      </c>
      <c r="I341" s="655">
        <f>I326+I328</f>
        <v>3.23</v>
      </c>
      <c r="J341" s="655"/>
      <c r="K341" s="655"/>
      <c r="L341" s="613">
        <v>0</v>
      </c>
      <c r="M341" s="655">
        <f>M326+M328</f>
        <v>1.4E-2</v>
      </c>
      <c r="N341" s="632">
        <f>N326+N328</f>
        <v>3.23</v>
      </c>
      <c r="O341" s="655"/>
      <c r="P341" s="621">
        <f>P326+P328</f>
        <v>2.2000000000000002</v>
      </c>
    </row>
    <row r="342" spans="1:16" ht="33" customHeight="1" x14ac:dyDescent="0.2">
      <c r="A342" s="651"/>
      <c r="B342" s="714"/>
      <c r="C342" s="651"/>
      <c r="D342" s="651"/>
      <c r="E342" s="651"/>
      <c r="F342" s="386">
        <f>F326</f>
        <v>2232.9580000000001</v>
      </c>
      <c r="G342" s="387" t="s">
        <v>323</v>
      </c>
      <c r="H342" s="655"/>
      <c r="I342" s="655"/>
      <c r="J342" s="655"/>
      <c r="K342" s="655"/>
      <c r="L342" s="613"/>
      <c r="M342" s="655"/>
      <c r="N342" s="632"/>
      <c r="O342" s="655"/>
      <c r="P342" s="621"/>
    </row>
    <row r="343" spans="1:16" ht="15" customHeight="1" x14ac:dyDescent="0.2">
      <c r="A343" s="651"/>
      <c r="B343" s="714"/>
      <c r="C343" s="651"/>
      <c r="D343" s="651"/>
      <c r="E343" s="651"/>
      <c r="F343" s="673">
        <f>F331</f>
        <v>1016.296</v>
      </c>
      <c r="G343" s="672">
        <v>2</v>
      </c>
      <c r="H343" s="655"/>
      <c r="I343" s="655"/>
      <c r="J343" s="655"/>
      <c r="K343" s="655"/>
      <c r="L343" s="613"/>
      <c r="M343" s="655"/>
      <c r="N343" s="632"/>
      <c r="O343" s="655"/>
      <c r="P343" s="621"/>
    </row>
    <row r="344" spans="1:16" ht="13.5" customHeight="1" x14ac:dyDescent="0.2">
      <c r="A344" s="651"/>
      <c r="B344" s="714"/>
      <c r="C344" s="651"/>
      <c r="D344" s="651"/>
      <c r="E344" s="651"/>
      <c r="F344" s="673"/>
      <c r="G344" s="672"/>
      <c r="H344" s="655"/>
      <c r="I344" s="655"/>
      <c r="J344" s="655"/>
      <c r="K344" s="655"/>
      <c r="L344" s="613"/>
      <c r="M344" s="655"/>
      <c r="N344" s="632"/>
      <c r="O344" s="655"/>
      <c r="P344" s="621"/>
    </row>
    <row r="345" spans="1:16" ht="13.5" customHeight="1" x14ac:dyDescent="0.2">
      <c r="A345" s="651"/>
      <c r="B345" s="714"/>
      <c r="C345" s="651"/>
      <c r="D345" s="651"/>
      <c r="E345" s="651"/>
      <c r="F345" s="673"/>
      <c r="G345" s="672"/>
      <c r="H345" s="655"/>
      <c r="I345" s="655"/>
      <c r="J345" s="655"/>
      <c r="K345" s="655"/>
      <c r="L345" s="613"/>
      <c r="M345" s="655"/>
      <c r="N345" s="632"/>
      <c r="O345" s="655"/>
      <c r="P345" s="621"/>
    </row>
    <row r="346" spans="1:16" ht="9.75" customHeight="1" x14ac:dyDescent="0.2">
      <c r="A346" s="651"/>
      <c r="B346" s="714"/>
      <c r="C346" s="651"/>
      <c r="D346" s="651"/>
      <c r="E346" s="651"/>
      <c r="F346" s="673"/>
      <c r="G346" s="672"/>
      <c r="H346" s="655"/>
      <c r="I346" s="655"/>
      <c r="J346" s="655"/>
      <c r="K346" s="655"/>
      <c r="L346" s="613"/>
      <c r="M346" s="655"/>
      <c r="N346" s="632"/>
      <c r="O346" s="655"/>
      <c r="P346" s="621"/>
    </row>
    <row r="347" spans="1:16" ht="33" hidden="1" customHeight="1" x14ac:dyDescent="0.2">
      <c r="A347" s="651"/>
      <c r="B347" s="714"/>
      <c r="C347" s="651"/>
      <c r="D347" s="651"/>
      <c r="E347" s="651"/>
      <c r="F347" s="673"/>
      <c r="G347" s="672"/>
      <c r="H347" s="655"/>
      <c r="I347" s="655"/>
      <c r="J347" s="655"/>
      <c r="K347" s="655"/>
      <c r="L347" s="613"/>
      <c r="M347" s="655"/>
      <c r="N347" s="632"/>
      <c r="O347" s="655"/>
      <c r="P347" s="621"/>
    </row>
    <row r="348" spans="1:16" ht="1.5" hidden="1" customHeight="1" x14ac:dyDescent="0.2">
      <c r="A348" s="651"/>
      <c r="B348" s="714"/>
      <c r="C348" s="651"/>
      <c r="D348" s="651"/>
      <c r="E348" s="651"/>
      <c r="F348" s="673"/>
      <c r="G348" s="672"/>
      <c r="H348" s="655"/>
      <c r="I348" s="655"/>
      <c r="J348" s="655"/>
      <c r="K348" s="655"/>
      <c r="L348" s="613"/>
      <c r="M348" s="655"/>
      <c r="N348" s="632"/>
      <c r="O348" s="655"/>
      <c r="P348" s="621"/>
    </row>
    <row r="349" spans="1:16" ht="8.25" hidden="1" customHeight="1" x14ac:dyDescent="0.2">
      <c r="A349" s="651"/>
      <c r="B349" s="714"/>
      <c r="C349" s="651"/>
      <c r="D349" s="651"/>
      <c r="E349" s="651"/>
      <c r="F349" s="673"/>
      <c r="G349" s="672"/>
      <c r="H349" s="655"/>
      <c r="I349" s="655"/>
      <c r="J349" s="655"/>
      <c r="K349" s="655"/>
      <c r="L349" s="613"/>
      <c r="M349" s="655"/>
      <c r="N349" s="632"/>
      <c r="O349" s="655"/>
      <c r="P349" s="621"/>
    </row>
    <row r="350" spans="1:16" ht="6" hidden="1" customHeight="1" x14ac:dyDescent="0.2">
      <c r="A350" s="651"/>
      <c r="B350" s="714"/>
      <c r="C350" s="651"/>
      <c r="D350" s="651"/>
      <c r="E350" s="651"/>
      <c r="F350" s="673"/>
      <c r="G350" s="672"/>
      <c r="H350" s="655"/>
      <c r="I350" s="655"/>
      <c r="J350" s="655"/>
      <c r="K350" s="655"/>
      <c r="L350" s="613"/>
      <c r="M350" s="655"/>
      <c r="N350" s="632"/>
      <c r="O350" s="655"/>
      <c r="P350" s="621"/>
    </row>
    <row r="351" spans="1:16" ht="29.25" customHeight="1" x14ac:dyDescent="0.2">
      <c r="A351" s="651"/>
      <c r="B351" s="714"/>
      <c r="C351" s="651"/>
      <c r="D351" s="651"/>
      <c r="E351" s="651"/>
      <c r="F351" s="296">
        <f>F341+F342+F343</f>
        <v>5620.6130000000003</v>
      </c>
      <c r="G351" s="297">
        <v>5</v>
      </c>
      <c r="H351" s="655"/>
      <c r="I351" s="655"/>
      <c r="J351" s="655"/>
      <c r="K351" s="655"/>
      <c r="L351" s="613"/>
      <c r="M351" s="655"/>
      <c r="N351" s="632"/>
      <c r="O351" s="655"/>
      <c r="P351" s="621"/>
    </row>
    <row r="352" spans="1:16" ht="40.5" customHeight="1" x14ac:dyDescent="0.2">
      <c r="A352" s="651"/>
      <c r="B352" s="714"/>
      <c r="C352" s="651"/>
      <c r="D352" s="651"/>
      <c r="E352" s="651">
        <v>2020</v>
      </c>
      <c r="F352" s="386">
        <f>F338</f>
        <v>8030.741</v>
      </c>
      <c r="G352" s="387">
        <v>1</v>
      </c>
      <c r="H352" s="632">
        <f>H335+H338</f>
        <v>7.8E-2</v>
      </c>
      <c r="I352" s="632">
        <f>I335+I338</f>
        <v>3.5150000000000001</v>
      </c>
      <c r="J352" s="632"/>
      <c r="K352" s="632"/>
      <c r="L352" s="632">
        <f>L335+L338</f>
        <v>0.22799999999999998</v>
      </c>
      <c r="M352" s="632">
        <f>M335+M338</f>
        <v>2.4400000000000002E-2</v>
      </c>
      <c r="N352" s="632">
        <f>N335+N338</f>
        <v>3.5150000000000001</v>
      </c>
      <c r="O352" s="632"/>
      <c r="P352" s="621">
        <f>P335+P338</f>
        <v>2.4000000000000004</v>
      </c>
    </row>
    <row r="353" spans="1:16" ht="59.25" customHeight="1" x14ac:dyDescent="0.2">
      <c r="A353" s="651"/>
      <c r="B353" s="714"/>
      <c r="C353" s="651"/>
      <c r="D353" s="651"/>
      <c r="E353" s="651"/>
      <c r="F353" s="386">
        <f>F339</f>
        <v>892.30499999999995</v>
      </c>
      <c r="G353" s="387" t="s">
        <v>450</v>
      </c>
      <c r="H353" s="632"/>
      <c r="I353" s="632"/>
      <c r="J353" s="632"/>
      <c r="K353" s="632"/>
      <c r="L353" s="632"/>
      <c r="M353" s="632"/>
      <c r="N353" s="632"/>
      <c r="O353" s="632"/>
      <c r="P353" s="621"/>
    </row>
    <row r="354" spans="1:16" ht="55.5" customHeight="1" x14ac:dyDescent="0.2">
      <c r="A354" s="651"/>
      <c r="B354" s="714"/>
      <c r="C354" s="651"/>
      <c r="D354" s="651"/>
      <c r="E354" s="315"/>
      <c r="F354" s="386">
        <f>F335</f>
        <v>1918.4</v>
      </c>
      <c r="G354" s="387">
        <v>4</v>
      </c>
      <c r="H354" s="632"/>
      <c r="I354" s="632"/>
      <c r="J354" s="632"/>
      <c r="K354" s="632"/>
      <c r="L354" s="632"/>
      <c r="M354" s="632"/>
      <c r="N354" s="632"/>
      <c r="O354" s="632"/>
      <c r="P354" s="621"/>
    </row>
    <row r="355" spans="1:16" ht="60.75" customHeight="1" x14ac:dyDescent="0.2">
      <c r="A355" s="651"/>
      <c r="B355" s="714"/>
      <c r="C355" s="651"/>
      <c r="D355" s="651"/>
      <c r="E355" s="315"/>
      <c r="F355" s="296">
        <f>F352+F353+F354</f>
        <v>10841.446</v>
      </c>
      <c r="G355" s="297">
        <v>5</v>
      </c>
      <c r="H355" s="421">
        <f>H341+H352</f>
        <v>8.0399999999999999E-2</v>
      </c>
      <c r="I355" s="421">
        <f>I341+I352</f>
        <v>6.7450000000000001</v>
      </c>
      <c r="J355" s="421"/>
      <c r="K355" s="421"/>
      <c r="L355" s="421">
        <f>L341+L352</f>
        <v>0.22799999999999998</v>
      </c>
      <c r="M355" s="421">
        <f>M341+M352</f>
        <v>3.8400000000000004E-2</v>
      </c>
      <c r="N355" s="421">
        <f>N341+N352</f>
        <v>6.7450000000000001</v>
      </c>
      <c r="O355" s="428"/>
      <c r="P355" s="429">
        <f>P341+P352</f>
        <v>4.6000000000000005</v>
      </c>
    </row>
    <row r="356" spans="1:16" ht="40.5" customHeight="1" x14ac:dyDescent="0.2">
      <c r="A356" s="669">
        <v>88</v>
      </c>
      <c r="B356" s="721" t="s">
        <v>423</v>
      </c>
      <c r="C356" s="617" t="s">
        <v>424</v>
      </c>
      <c r="D356" s="617" t="s">
        <v>426</v>
      </c>
      <c r="E356" s="669">
        <v>2019</v>
      </c>
      <c r="F356" s="329">
        <v>5000</v>
      </c>
      <c r="G356" s="330">
        <v>1</v>
      </c>
      <c r="H356" s="640"/>
      <c r="I356" s="640"/>
      <c r="J356" s="640"/>
      <c r="K356" s="640"/>
      <c r="L356" s="640"/>
      <c r="M356" s="640"/>
      <c r="N356" s="640"/>
      <c r="O356" s="704"/>
      <c r="P356" s="664"/>
    </row>
    <row r="357" spans="1:16" ht="38.25" customHeight="1" x14ac:dyDescent="0.2">
      <c r="A357" s="669"/>
      <c r="B357" s="721"/>
      <c r="C357" s="617"/>
      <c r="D357" s="617"/>
      <c r="E357" s="669"/>
      <c r="F357" s="329">
        <v>1410.8910000000001</v>
      </c>
      <c r="G357" s="330" t="s">
        <v>323</v>
      </c>
      <c r="H357" s="640"/>
      <c r="I357" s="640"/>
      <c r="J357" s="640"/>
      <c r="K357" s="640"/>
      <c r="L357" s="640"/>
      <c r="M357" s="640"/>
      <c r="N357" s="640"/>
      <c r="O357" s="704"/>
      <c r="P357" s="664"/>
    </row>
    <row r="358" spans="1:16" ht="44.25" customHeight="1" x14ac:dyDescent="0.2">
      <c r="A358" s="669"/>
      <c r="B358" s="721"/>
      <c r="C358" s="617"/>
      <c r="D358" s="617"/>
      <c r="E358" s="669"/>
      <c r="F358" s="329">
        <v>9100</v>
      </c>
      <c r="G358" s="330">
        <v>2</v>
      </c>
      <c r="H358" s="640"/>
      <c r="I358" s="640"/>
      <c r="J358" s="640"/>
      <c r="K358" s="640"/>
      <c r="L358" s="640"/>
      <c r="M358" s="640"/>
      <c r="N358" s="640"/>
      <c r="O358" s="704"/>
      <c r="P358" s="664"/>
    </row>
    <row r="359" spans="1:16" ht="44.25" customHeight="1" x14ac:dyDescent="0.2">
      <c r="A359" s="669"/>
      <c r="B359" s="721"/>
      <c r="C359" s="617"/>
      <c r="D359" s="617"/>
      <c r="E359" s="669"/>
      <c r="F359" s="329">
        <f>F356+F357+F358</f>
        <v>15510.891</v>
      </c>
      <c r="G359" s="330">
        <v>5</v>
      </c>
      <c r="H359" s="640"/>
      <c r="I359" s="640"/>
      <c r="J359" s="640"/>
      <c r="K359" s="640"/>
      <c r="L359" s="640"/>
      <c r="M359" s="640"/>
      <c r="N359" s="640"/>
      <c r="O359" s="704"/>
      <c r="P359" s="664"/>
    </row>
    <row r="360" spans="1:16" ht="30.75" customHeight="1" x14ac:dyDescent="0.2">
      <c r="A360" s="669"/>
      <c r="B360" s="721"/>
      <c r="C360" s="617"/>
      <c r="D360" s="617"/>
      <c r="E360" s="669">
        <v>2020</v>
      </c>
      <c r="F360" s="609">
        <v>1000</v>
      </c>
      <c r="G360" s="724" t="s">
        <v>450</v>
      </c>
      <c r="H360" s="640"/>
      <c r="I360" s="640"/>
      <c r="J360" s="640"/>
      <c r="K360" s="640"/>
      <c r="L360" s="640"/>
      <c r="M360" s="640"/>
      <c r="N360" s="640"/>
      <c r="O360" s="704"/>
      <c r="P360" s="664"/>
    </row>
    <row r="361" spans="1:16" ht="19.5" customHeight="1" x14ac:dyDescent="0.2">
      <c r="A361" s="669"/>
      <c r="B361" s="721"/>
      <c r="C361" s="617"/>
      <c r="D361" s="617"/>
      <c r="E361" s="669"/>
      <c r="F361" s="609"/>
      <c r="G361" s="724"/>
      <c r="H361" s="640"/>
      <c r="I361" s="640"/>
      <c r="J361" s="640"/>
      <c r="K361" s="640"/>
      <c r="L361" s="640"/>
      <c r="M361" s="640"/>
      <c r="N361" s="640"/>
      <c r="O361" s="704"/>
      <c r="P361" s="664"/>
    </row>
    <row r="362" spans="1:16" ht="45.75" customHeight="1" x14ac:dyDescent="0.2">
      <c r="A362" s="669"/>
      <c r="B362" s="721"/>
      <c r="C362" s="617"/>
      <c r="D362" s="617"/>
      <c r="E362" s="669"/>
      <c r="F362" s="367">
        <v>38510.800000000003</v>
      </c>
      <c r="G362" s="331">
        <v>4</v>
      </c>
      <c r="H362" s="640"/>
      <c r="I362" s="640"/>
      <c r="J362" s="640"/>
      <c r="K362" s="640"/>
      <c r="L362" s="640"/>
      <c r="M362" s="640"/>
      <c r="N362" s="640"/>
      <c r="O362" s="704"/>
      <c r="P362" s="664"/>
    </row>
    <row r="363" spans="1:16" ht="39.75" customHeight="1" x14ac:dyDescent="0.2">
      <c r="A363" s="669"/>
      <c r="B363" s="721"/>
      <c r="C363" s="617"/>
      <c r="D363" s="617"/>
      <c r="E363" s="669"/>
      <c r="F363" s="395">
        <f>F360+F362</f>
        <v>39510.800000000003</v>
      </c>
      <c r="G363" s="331">
        <v>5</v>
      </c>
      <c r="H363" s="640"/>
      <c r="I363" s="640"/>
      <c r="J363" s="640"/>
      <c r="K363" s="640"/>
      <c r="L363" s="640"/>
      <c r="M363" s="640"/>
      <c r="N363" s="640"/>
      <c r="O363" s="704"/>
      <c r="P363" s="664"/>
    </row>
    <row r="364" spans="1:16" ht="130.5" customHeight="1" x14ac:dyDescent="0.2">
      <c r="A364" s="330">
        <v>89</v>
      </c>
      <c r="B364" s="332" t="s">
        <v>425</v>
      </c>
      <c r="C364" s="430" t="s">
        <v>424</v>
      </c>
      <c r="D364" s="430" t="s">
        <v>426</v>
      </c>
      <c r="E364" s="330">
        <v>2020</v>
      </c>
      <c r="F364" s="395">
        <v>50</v>
      </c>
      <c r="G364" s="331" t="s">
        <v>450</v>
      </c>
      <c r="H364" s="333"/>
      <c r="I364" s="333"/>
      <c r="J364" s="333"/>
      <c r="K364" s="333"/>
      <c r="L364" s="333"/>
      <c r="M364" s="333"/>
      <c r="N364" s="333"/>
      <c r="O364" s="329"/>
      <c r="P364" s="334"/>
    </row>
    <row r="365" spans="1:16" ht="55.5" customHeight="1" x14ac:dyDescent="0.2">
      <c r="A365" s="627"/>
      <c r="B365" s="726" t="s">
        <v>427</v>
      </c>
      <c r="C365" s="620" t="s">
        <v>298</v>
      </c>
      <c r="D365" s="670"/>
      <c r="E365" s="627">
        <v>2019</v>
      </c>
      <c r="F365" s="335">
        <f>F356</f>
        <v>5000</v>
      </c>
      <c r="G365" s="336">
        <v>1</v>
      </c>
      <c r="H365" s="629"/>
      <c r="I365" s="629"/>
      <c r="J365" s="629"/>
      <c r="K365" s="629"/>
      <c r="L365" s="629"/>
      <c r="M365" s="629"/>
      <c r="N365" s="629"/>
      <c r="O365" s="750"/>
      <c r="P365" s="633"/>
    </row>
    <row r="366" spans="1:16" ht="55.5" customHeight="1" x14ac:dyDescent="0.2">
      <c r="A366" s="627"/>
      <c r="B366" s="726"/>
      <c r="C366" s="620"/>
      <c r="D366" s="670"/>
      <c r="E366" s="627"/>
      <c r="F366" s="335">
        <f>F357</f>
        <v>1410.8910000000001</v>
      </c>
      <c r="G366" s="336" t="s">
        <v>323</v>
      </c>
      <c r="H366" s="629"/>
      <c r="I366" s="629"/>
      <c r="J366" s="629"/>
      <c r="K366" s="629"/>
      <c r="L366" s="629"/>
      <c r="M366" s="629"/>
      <c r="N366" s="629"/>
      <c r="O366" s="750"/>
      <c r="P366" s="633"/>
    </row>
    <row r="367" spans="1:16" ht="53.25" customHeight="1" x14ac:dyDescent="0.2">
      <c r="A367" s="627"/>
      <c r="B367" s="726"/>
      <c r="C367" s="620"/>
      <c r="D367" s="670"/>
      <c r="E367" s="627"/>
      <c r="F367" s="335">
        <f>F358</f>
        <v>9100</v>
      </c>
      <c r="G367" s="336">
        <v>2</v>
      </c>
      <c r="H367" s="629"/>
      <c r="I367" s="629"/>
      <c r="J367" s="629"/>
      <c r="K367" s="629"/>
      <c r="L367" s="629"/>
      <c r="M367" s="629"/>
      <c r="N367" s="629"/>
      <c r="O367" s="750"/>
      <c r="P367" s="633"/>
    </row>
    <row r="368" spans="1:16" ht="50.25" customHeight="1" x14ac:dyDescent="0.2">
      <c r="A368" s="627"/>
      <c r="B368" s="726"/>
      <c r="C368" s="620"/>
      <c r="D368" s="670"/>
      <c r="E368" s="627"/>
      <c r="F368" s="335">
        <f>F365+F366+F367</f>
        <v>15510.891</v>
      </c>
      <c r="G368" s="336">
        <v>5</v>
      </c>
      <c r="H368" s="629"/>
      <c r="I368" s="629"/>
      <c r="J368" s="629"/>
      <c r="K368" s="629"/>
      <c r="L368" s="629"/>
      <c r="M368" s="629"/>
      <c r="N368" s="629"/>
      <c r="O368" s="750"/>
      <c r="P368" s="633"/>
    </row>
    <row r="369" spans="1:16" ht="34.5" customHeight="1" x14ac:dyDescent="0.2">
      <c r="A369" s="627"/>
      <c r="B369" s="726"/>
      <c r="C369" s="620"/>
      <c r="D369" s="670"/>
      <c r="E369" s="651">
        <v>2020</v>
      </c>
      <c r="F369" s="725">
        <f>F360+F364</f>
        <v>1050</v>
      </c>
      <c r="G369" s="709" t="s">
        <v>450</v>
      </c>
      <c r="H369" s="613"/>
      <c r="I369" s="613"/>
      <c r="J369" s="613"/>
      <c r="K369" s="613"/>
      <c r="L369" s="613"/>
      <c r="M369" s="613"/>
      <c r="N369" s="613"/>
      <c r="O369" s="632"/>
      <c r="P369" s="621"/>
    </row>
    <row r="370" spans="1:16" ht="15.75" customHeight="1" x14ac:dyDescent="0.2">
      <c r="A370" s="627"/>
      <c r="B370" s="726"/>
      <c r="C370" s="620"/>
      <c r="D370" s="670"/>
      <c r="E370" s="651"/>
      <c r="F370" s="725"/>
      <c r="G370" s="709"/>
      <c r="H370" s="613"/>
      <c r="I370" s="613"/>
      <c r="J370" s="613"/>
      <c r="K370" s="613"/>
      <c r="L370" s="613"/>
      <c r="M370" s="613"/>
      <c r="N370" s="613"/>
      <c r="O370" s="632"/>
      <c r="P370" s="621"/>
    </row>
    <row r="371" spans="1:16" ht="24.75" customHeight="1" x14ac:dyDescent="0.2">
      <c r="A371" s="627"/>
      <c r="B371" s="726"/>
      <c r="C371" s="620"/>
      <c r="D371" s="670"/>
      <c r="E371" s="651"/>
      <c r="F371" s="725">
        <f>F362</f>
        <v>38510.800000000003</v>
      </c>
      <c r="G371" s="709">
        <v>4</v>
      </c>
      <c r="H371" s="613"/>
      <c r="I371" s="613"/>
      <c r="J371" s="613"/>
      <c r="K371" s="613"/>
      <c r="L371" s="613"/>
      <c r="M371" s="613"/>
      <c r="N371" s="613"/>
      <c r="O371" s="632"/>
      <c r="P371" s="621"/>
    </row>
    <row r="372" spans="1:16" ht="30.75" customHeight="1" x14ac:dyDescent="0.2">
      <c r="A372" s="627"/>
      <c r="B372" s="726"/>
      <c r="C372" s="620"/>
      <c r="D372" s="670"/>
      <c r="E372" s="651"/>
      <c r="F372" s="725"/>
      <c r="G372" s="709"/>
      <c r="H372" s="613"/>
      <c r="I372" s="613"/>
      <c r="J372" s="613"/>
      <c r="K372" s="613"/>
      <c r="L372" s="613"/>
      <c r="M372" s="613"/>
      <c r="N372" s="613"/>
      <c r="O372" s="632"/>
      <c r="P372" s="621"/>
    </row>
    <row r="373" spans="1:16" ht="60.75" customHeight="1" x14ac:dyDescent="0.2">
      <c r="A373" s="627"/>
      <c r="B373" s="726"/>
      <c r="C373" s="620"/>
      <c r="D373" s="670"/>
      <c r="E373" s="651"/>
      <c r="F373" s="323">
        <f>F369+F371</f>
        <v>39560.800000000003</v>
      </c>
      <c r="G373" s="324">
        <v>5</v>
      </c>
      <c r="H373" s="613"/>
      <c r="I373" s="613"/>
      <c r="J373" s="613"/>
      <c r="K373" s="613"/>
      <c r="L373" s="613"/>
      <c r="M373" s="613"/>
      <c r="N373" s="613"/>
      <c r="O373" s="632"/>
      <c r="P373" s="621"/>
    </row>
    <row r="374" spans="1:16" ht="51.75" customHeight="1" x14ac:dyDescent="0.2">
      <c r="A374" s="569">
        <v>90</v>
      </c>
      <c r="B374" s="720" t="s">
        <v>264</v>
      </c>
      <c r="C374" s="720" t="s">
        <v>285</v>
      </c>
      <c r="D374" s="585" t="s">
        <v>397</v>
      </c>
      <c r="E374" s="628">
        <v>2017</v>
      </c>
      <c r="F374" s="630">
        <v>11</v>
      </c>
      <c r="G374" s="628">
        <v>2</v>
      </c>
      <c r="H374" s="628">
        <v>4.0000000000000001E-3</v>
      </c>
      <c r="I374" s="628">
        <v>24.4</v>
      </c>
      <c r="J374" s="628"/>
      <c r="K374" s="628"/>
      <c r="L374" s="628">
        <v>1.4E-2</v>
      </c>
      <c r="M374" s="628"/>
      <c r="N374" s="630">
        <v>24.4</v>
      </c>
      <c r="O374" s="628"/>
      <c r="P374" s="625">
        <v>12.8</v>
      </c>
    </row>
    <row r="375" spans="1:16" ht="25.5" hidden="1" customHeight="1" x14ac:dyDescent="0.2">
      <c r="A375" s="569"/>
      <c r="B375" s="720"/>
      <c r="C375" s="720"/>
      <c r="D375" s="585"/>
      <c r="E375" s="628"/>
      <c r="F375" s="630"/>
      <c r="G375" s="628"/>
      <c r="H375" s="628"/>
      <c r="I375" s="628"/>
      <c r="J375" s="628"/>
      <c r="K375" s="628"/>
      <c r="L375" s="628"/>
      <c r="M375" s="628"/>
      <c r="N375" s="630"/>
      <c r="O375" s="628"/>
      <c r="P375" s="625"/>
    </row>
    <row r="376" spans="1:16" ht="57.75" customHeight="1" x14ac:dyDescent="0.2">
      <c r="A376" s="569"/>
      <c r="B376" s="720"/>
      <c r="C376" s="720"/>
      <c r="D376" s="585"/>
      <c r="E376" s="628"/>
      <c r="F376" s="388">
        <v>11</v>
      </c>
      <c r="G376" s="389">
        <v>5</v>
      </c>
      <c r="H376" s="628"/>
      <c r="I376" s="628"/>
      <c r="J376" s="628"/>
      <c r="K376" s="628"/>
      <c r="L376" s="628"/>
      <c r="M376" s="628"/>
      <c r="N376" s="630"/>
      <c r="O376" s="628"/>
      <c r="P376" s="625"/>
    </row>
    <row r="377" spans="1:16" ht="43.5" customHeight="1" x14ac:dyDescent="0.2">
      <c r="A377" s="583">
        <v>91</v>
      </c>
      <c r="B377" s="728" t="s">
        <v>343</v>
      </c>
      <c r="C377" s="720" t="s">
        <v>289</v>
      </c>
      <c r="D377" s="727" t="s">
        <v>386</v>
      </c>
      <c r="E377" s="628">
        <v>2018</v>
      </c>
      <c r="F377" s="389">
        <v>11479.88</v>
      </c>
      <c r="G377" s="389">
        <v>1</v>
      </c>
      <c r="H377" s="628">
        <v>2E-3</v>
      </c>
      <c r="I377" s="628">
        <v>29.62</v>
      </c>
      <c r="J377" s="628"/>
      <c r="K377" s="628"/>
      <c r="L377" s="628">
        <v>1E-3</v>
      </c>
      <c r="M377" s="628">
        <v>1.4E-2</v>
      </c>
      <c r="N377" s="630">
        <v>29.62</v>
      </c>
      <c r="O377" s="628"/>
      <c r="P377" s="625">
        <v>1.3</v>
      </c>
    </row>
    <row r="378" spans="1:16" ht="23.25" customHeight="1" x14ac:dyDescent="0.2">
      <c r="A378" s="583"/>
      <c r="B378" s="728"/>
      <c r="C378" s="720"/>
      <c r="D378" s="727"/>
      <c r="E378" s="628"/>
      <c r="F378" s="628">
        <v>1275.54</v>
      </c>
      <c r="G378" s="628">
        <v>2</v>
      </c>
      <c r="H378" s="628"/>
      <c r="I378" s="628"/>
      <c r="J378" s="628"/>
      <c r="K378" s="628"/>
      <c r="L378" s="628"/>
      <c r="M378" s="628"/>
      <c r="N378" s="630"/>
      <c r="O378" s="628"/>
      <c r="P378" s="625"/>
    </row>
    <row r="379" spans="1:16" ht="16.5" customHeight="1" x14ac:dyDescent="0.2">
      <c r="A379" s="583"/>
      <c r="B379" s="728"/>
      <c r="C379" s="720"/>
      <c r="D379" s="727"/>
      <c r="E379" s="628"/>
      <c r="F379" s="628"/>
      <c r="G379" s="628"/>
      <c r="H379" s="628"/>
      <c r="I379" s="628"/>
      <c r="J379" s="628"/>
      <c r="K379" s="628"/>
      <c r="L379" s="628"/>
      <c r="M379" s="628"/>
      <c r="N379" s="630"/>
      <c r="O379" s="628"/>
      <c r="P379" s="625"/>
    </row>
    <row r="380" spans="1:16" ht="21.75" hidden="1" customHeight="1" x14ac:dyDescent="0.2">
      <c r="A380" s="583"/>
      <c r="B380" s="728"/>
      <c r="C380" s="720"/>
      <c r="D380" s="727"/>
      <c r="E380" s="628"/>
      <c r="F380" s="328"/>
      <c r="G380" s="328"/>
      <c r="H380" s="628"/>
      <c r="I380" s="628"/>
      <c r="J380" s="628"/>
      <c r="K380" s="628"/>
      <c r="L380" s="628"/>
      <c r="M380" s="628"/>
      <c r="N380" s="630"/>
      <c r="O380" s="628"/>
      <c r="P380" s="625"/>
    </row>
    <row r="381" spans="1:16" ht="47.25" customHeight="1" x14ac:dyDescent="0.2">
      <c r="A381" s="583"/>
      <c r="B381" s="728"/>
      <c r="C381" s="720"/>
      <c r="D381" s="727"/>
      <c r="E381" s="628"/>
      <c r="F381" s="389">
        <f>F377+F378</f>
        <v>12755.419999999998</v>
      </c>
      <c r="G381" s="389">
        <v>5</v>
      </c>
      <c r="H381" s="628"/>
      <c r="I381" s="628"/>
      <c r="J381" s="628"/>
      <c r="K381" s="628"/>
      <c r="L381" s="628"/>
      <c r="M381" s="628"/>
      <c r="N381" s="630"/>
      <c r="O381" s="628"/>
      <c r="P381" s="625"/>
    </row>
    <row r="382" spans="1:16" ht="47.25" customHeight="1" x14ac:dyDescent="0.2">
      <c r="A382" s="583"/>
      <c r="B382" s="728"/>
      <c r="C382" s="720"/>
      <c r="D382" s="727"/>
      <c r="E382" s="628">
        <v>2019</v>
      </c>
      <c r="F382" s="388">
        <v>27000</v>
      </c>
      <c r="G382" s="389">
        <v>1</v>
      </c>
      <c r="H382" s="628">
        <v>2E-3</v>
      </c>
      <c r="I382" s="628">
        <v>29.62</v>
      </c>
      <c r="J382" s="628"/>
      <c r="K382" s="628"/>
      <c r="L382" s="628">
        <v>1E-3</v>
      </c>
      <c r="M382" s="628">
        <v>1.4E-2</v>
      </c>
      <c r="N382" s="630">
        <v>29.62</v>
      </c>
      <c r="O382" s="628"/>
      <c r="P382" s="625">
        <v>1.3</v>
      </c>
    </row>
    <row r="383" spans="1:16" ht="47.25" customHeight="1" x14ac:dyDescent="0.2">
      <c r="A383" s="583"/>
      <c r="B383" s="728"/>
      <c r="C383" s="720"/>
      <c r="D383" s="727"/>
      <c r="E383" s="628"/>
      <c r="F383" s="380">
        <v>4893.3999999999996</v>
      </c>
      <c r="G383" s="389">
        <v>2</v>
      </c>
      <c r="H383" s="628"/>
      <c r="I383" s="628"/>
      <c r="J383" s="628"/>
      <c r="K383" s="628"/>
      <c r="L383" s="628"/>
      <c r="M383" s="628"/>
      <c r="N383" s="630"/>
      <c r="O383" s="628"/>
      <c r="P383" s="625"/>
    </row>
    <row r="384" spans="1:16" ht="47.25" customHeight="1" x14ac:dyDescent="0.2">
      <c r="A384" s="583"/>
      <c r="B384" s="728"/>
      <c r="C384" s="720"/>
      <c r="D384" s="727"/>
      <c r="E384" s="628"/>
      <c r="F384" s="388">
        <f>F382+F383</f>
        <v>31893.4</v>
      </c>
      <c r="G384" s="389">
        <v>5</v>
      </c>
      <c r="H384" s="628"/>
      <c r="I384" s="628"/>
      <c r="J384" s="628"/>
      <c r="K384" s="628"/>
      <c r="L384" s="628"/>
      <c r="M384" s="628"/>
      <c r="N384" s="630"/>
      <c r="O384" s="628"/>
      <c r="P384" s="625"/>
    </row>
    <row r="385" spans="1:16" ht="37.5" customHeight="1" x14ac:dyDescent="0.2">
      <c r="A385" s="583"/>
      <c r="B385" s="728"/>
      <c r="C385" s="720"/>
      <c r="D385" s="727"/>
      <c r="E385" s="628">
        <v>2020</v>
      </c>
      <c r="F385" s="326">
        <v>16200</v>
      </c>
      <c r="G385" s="389">
        <v>1</v>
      </c>
      <c r="H385" s="628">
        <v>1.7999999999999999E-2</v>
      </c>
      <c r="I385" s="628">
        <v>217.37</v>
      </c>
      <c r="J385" s="628"/>
      <c r="K385" s="628"/>
      <c r="L385" s="628"/>
      <c r="M385" s="628">
        <v>0.107</v>
      </c>
      <c r="N385" s="630">
        <v>217.37</v>
      </c>
      <c r="O385" s="628"/>
      <c r="P385" s="625">
        <v>1.3</v>
      </c>
    </row>
    <row r="386" spans="1:16" ht="42.75" customHeight="1" x14ac:dyDescent="0.2">
      <c r="A386" s="583"/>
      <c r="B386" s="728"/>
      <c r="C386" s="720"/>
      <c r="D386" s="727"/>
      <c r="E386" s="628"/>
      <c r="F386" s="326">
        <v>1800</v>
      </c>
      <c r="G386" s="389" t="s">
        <v>450</v>
      </c>
      <c r="H386" s="628"/>
      <c r="I386" s="628"/>
      <c r="J386" s="628"/>
      <c r="K386" s="628"/>
      <c r="L386" s="628"/>
      <c r="M386" s="628"/>
      <c r="N386" s="630"/>
      <c r="O386" s="628"/>
      <c r="P386" s="625"/>
    </row>
    <row r="387" spans="1:16" ht="37.5" customHeight="1" x14ac:dyDescent="0.2">
      <c r="A387" s="583"/>
      <c r="B387" s="728"/>
      <c r="C387" s="720"/>
      <c r="D387" s="727"/>
      <c r="E387" s="628"/>
      <c r="F387" s="326">
        <f>F385+F386</f>
        <v>18000</v>
      </c>
      <c r="G387" s="389">
        <v>5</v>
      </c>
      <c r="H387" s="628"/>
      <c r="I387" s="628"/>
      <c r="J387" s="628"/>
      <c r="K387" s="628"/>
      <c r="L387" s="628"/>
      <c r="M387" s="628"/>
      <c r="N387" s="630"/>
      <c r="O387" s="628"/>
      <c r="P387" s="625"/>
    </row>
    <row r="388" spans="1:16" ht="120" customHeight="1" x14ac:dyDescent="0.2">
      <c r="A388" s="382">
        <v>92</v>
      </c>
      <c r="B388" s="406" t="s">
        <v>433</v>
      </c>
      <c r="C388" s="370" t="s">
        <v>428</v>
      </c>
      <c r="D388" s="370" t="s">
        <v>429</v>
      </c>
      <c r="E388" s="378">
        <v>2020</v>
      </c>
      <c r="F388" s="380">
        <v>25</v>
      </c>
      <c r="G388" s="325" t="s">
        <v>450</v>
      </c>
      <c r="H388" s="382"/>
      <c r="I388" s="382"/>
      <c r="J388" s="382"/>
      <c r="K388" s="382"/>
      <c r="L388" s="382"/>
      <c r="M388" s="382"/>
      <c r="N388" s="312"/>
      <c r="O388" s="382"/>
      <c r="P388" s="310"/>
    </row>
    <row r="389" spans="1:16" ht="2.25" customHeight="1" x14ac:dyDescent="0.2">
      <c r="A389" s="583">
        <v>93</v>
      </c>
      <c r="B389" s="582" t="s">
        <v>344</v>
      </c>
      <c r="C389" s="584" t="s">
        <v>294</v>
      </c>
      <c r="D389" s="585" t="s">
        <v>386</v>
      </c>
      <c r="E389" s="586">
        <v>2020</v>
      </c>
      <c r="F389" s="645">
        <v>57736.341999999997</v>
      </c>
      <c r="G389" s="586">
        <v>1</v>
      </c>
      <c r="H389" s="583">
        <v>1.7999999999999999E-2</v>
      </c>
      <c r="I389" s="583">
        <v>217.37</v>
      </c>
      <c r="J389" s="583"/>
      <c r="K389" s="583"/>
      <c r="L389" s="583"/>
      <c r="M389" s="583">
        <v>0.107</v>
      </c>
      <c r="N389" s="631">
        <v>217.37</v>
      </c>
      <c r="O389" s="583"/>
      <c r="P389" s="618">
        <v>4.4000000000000004</v>
      </c>
    </row>
    <row r="390" spans="1:16" ht="16.5" hidden="1" customHeight="1" x14ac:dyDescent="0.2">
      <c r="A390" s="583"/>
      <c r="B390" s="582"/>
      <c r="C390" s="584"/>
      <c r="D390" s="585"/>
      <c r="E390" s="586"/>
      <c r="F390" s="645"/>
      <c r="G390" s="586"/>
      <c r="H390" s="583"/>
      <c r="I390" s="583"/>
      <c r="J390" s="583"/>
      <c r="K390" s="583"/>
      <c r="L390" s="583"/>
      <c r="M390" s="583"/>
      <c r="N390" s="631"/>
      <c r="O390" s="583"/>
      <c r="P390" s="618"/>
    </row>
    <row r="391" spans="1:16" ht="15" hidden="1" customHeight="1" x14ac:dyDescent="0.2">
      <c r="A391" s="583"/>
      <c r="B391" s="582"/>
      <c r="C391" s="584"/>
      <c r="D391" s="585"/>
      <c r="E391" s="586"/>
      <c r="F391" s="645"/>
      <c r="G391" s="586"/>
      <c r="H391" s="583"/>
      <c r="I391" s="583"/>
      <c r="J391" s="583"/>
      <c r="K391" s="583"/>
      <c r="L391" s="583"/>
      <c r="M391" s="583"/>
      <c r="N391" s="631"/>
      <c r="O391" s="583"/>
      <c r="P391" s="618"/>
    </row>
    <row r="392" spans="1:16" ht="83.25" customHeight="1" x14ac:dyDescent="0.2">
      <c r="A392" s="583"/>
      <c r="B392" s="582"/>
      <c r="C392" s="584"/>
      <c r="D392" s="585"/>
      <c r="E392" s="586"/>
      <c r="F392" s="645"/>
      <c r="G392" s="586"/>
      <c r="H392" s="583"/>
      <c r="I392" s="583"/>
      <c r="J392" s="583"/>
      <c r="K392" s="583"/>
      <c r="L392" s="583"/>
      <c r="M392" s="583"/>
      <c r="N392" s="631"/>
      <c r="O392" s="583"/>
      <c r="P392" s="618"/>
    </row>
    <row r="393" spans="1:16" ht="57" customHeight="1" x14ac:dyDescent="0.2">
      <c r="A393" s="583"/>
      <c r="B393" s="582"/>
      <c r="C393" s="584"/>
      <c r="D393" s="585"/>
      <c r="E393" s="586"/>
      <c r="F393" s="380">
        <f>F389</f>
        <v>57736.341999999997</v>
      </c>
      <c r="G393" s="378">
        <v>5</v>
      </c>
      <c r="H393" s="583"/>
      <c r="I393" s="583"/>
      <c r="J393" s="583"/>
      <c r="K393" s="583"/>
      <c r="L393" s="583"/>
      <c r="M393" s="583"/>
      <c r="N393" s="631"/>
      <c r="O393" s="583"/>
      <c r="P393" s="618"/>
    </row>
    <row r="394" spans="1:16" ht="53.25" customHeight="1" x14ac:dyDescent="0.2">
      <c r="A394" s="583">
        <v>94</v>
      </c>
      <c r="B394" s="582" t="s">
        <v>458</v>
      </c>
      <c r="C394" s="584" t="s">
        <v>459</v>
      </c>
      <c r="D394" s="585" t="s">
        <v>429</v>
      </c>
      <c r="E394" s="586">
        <v>2020</v>
      </c>
      <c r="F394" s="380">
        <v>40250</v>
      </c>
      <c r="G394" s="378">
        <v>4</v>
      </c>
      <c r="H394" s="583">
        <v>0</v>
      </c>
      <c r="I394" s="583"/>
      <c r="J394" s="583"/>
      <c r="K394" s="583"/>
      <c r="L394" s="583"/>
      <c r="M394" s="583"/>
      <c r="N394" s="631"/>
      <c r="O394" s="583"/>
      <c r="P394" s="618"/>
    </row>
    <row r="395" spans="1:16" ht="64.5" customHeight="1" x14ac:dyDescent="0.2">
      <c r="A395" s="583"/>
      <c r="B395" s="582"/>
      <c r="C395" s="584"/>
      <c r="D395" s="585"/>
      <c r="E395" s="586"/>
      <c r="F395" s="380">
        <f>F394</f>
        <v>40250</v>
      </c>
      <c r="G395" s="378">
        <v>5</v>
      </c>
      <c r="H395" s="583"/>
      <c r="I395" s="583"/>
      <c r="J395" s="583"/>
      <c r="K395" s="583"/>
      <c r="L395" s="583"/>
      <c r="M395" s="583"/>
      <c r="N395" s="631"/>
      <c r="O395" s="583"/>
      <c r="P395" s="618"/>
    </row>
    <row r="396" spans="1:16" ht="32.25" customHeight="1" x14ac:dyDescent="0.2">
      <c r="A396" s="650"/>
      <c r="B396" s="729" t="s">
        <v>202</v>
      </c>
      <c r="C396" s="650"/>
      <c r="D396" s="650"/>
      <c r="E396" s="707">
        <v>2017</v>
      </c>
      <c r="F396" s="708">
        <f>F374</f>
        <v>11</v>
      </c>
      <c r="G396" s="707">
        <v>2</v>
      </c>
      <c r="H396" s="627">
        <f>H374</f>
        <v>4.0000000000000001E-3</v>
      </c>
      <c r="I396" s="627">
        <f>I374</f>
        <v>24.4</v>
      </c>
      <c r="J396" s="627"/>
      <c r="K396" s="627"/>
      <c r="L396" s="627">
        <f>L374</f>
        <v>1.4E-2</v>
      </c>
      <c r="M396" s="627">
        <f>M374</f>
        <v>0</v>
      </c>
      <c r="N396" s="627">
        <f>N374</f>
        <v>24.4</v>
      </c>
      <c r="O396" s="627"/>
      <c r="P396" s="627">
        <f>P374</f>
        <v>12.8</v>
      </c>
    </row>
    <row r="397" spans="1:16" ht="3.75" customHeight="1" x14ac:dyDescent="0.2">
      <c r="A397" s="650"/>
      <c r="B397" s="729"/>
      <c r="C397" s="650"/>
      <c r="D397" s="650"/>
      <c r="E397" s="707"/>
      <c r="F397" s="708"/>
      <c r="G397" s="707"/>
      <c r="H397" s="627"/>
      <c r="I397" s="627"/>
      <c r="J397" s="627"/>
      <c r="K397" s="627"/>
      <c r="L397" s="627"/>
      <c r="M397" s="627"/>
      <c r="N397" s="627"/>
      <c r="O397" s="627"/>
      <c r="P397" s="627"/>
    </row>
    <row r="398" spans="1:16" ht="6" hidden="1" customHeight="1" x14ac:dyDescent="0.2">
      <c r="A398" s="650"/>
      <c r="B398" s="729"/>
      <c r="C398" s="650"/>
      <c r="D398" s="650"/>
      <c r="E398" s="707"/>
      <c r="F398" s="708"/>
      <c r="G398" s="707"/>
      <c r="H398" s="627"/>
      <c r="I398" s="627"/>
      <c r="J398" s="627"/>
      <c r="K398" s="627"/>
      <c r="L398" s="627"/>
      <c r="M398" s="627"/>
      <c r="N398" s="627"/>
      <c r="O398" s="627"/>
      <c r="P398" s="627"/>
    </row>
    <row r="399" spans="1:16" ht="22.5" customHeight="1" x14ac:dyDescent="0.2">
      <c r="A399" s="650"/>
      <c r="B399" s="729"/>
      <c r="C399" s="650"/>
      <c r="D399" s="650"/>
      <c r="E399" s="707"/>
      <c r="F399" s="708"/>
      <c r="G399" s="707"/>
      <c r="H399" s="627"/>
      <c r="I399" s="627"/>
      <c r="J399" s="627"/>
      <c r="K399" s="627"/>
      <c r="L399" s="627"/>
      <c r="M399" s="627"/>
      <c r="N399" s="627"/>
      <c r="O399" s="627"/>
      <c r="P399" s="627"/>
    </row>
    <row r="400" spans="1:16" ht="11.25" customHeight="1" x14ac:dyDescent="0.2">
      <c r="A400" s="650"/>
      <c r="B400" s="729"/>
      <c r="C400" s="650"/>
      <c r="D400" s="650"/>
      <c r="E400" s="707"/>
      <c r="F400" s="708"/>
      <c r="G400" s="707"/>
      <c r="H400" s="627"/>
      <c r="I400" s="627"/>
      <c r="J400" s="627"/>
      <c r="K400" s="627"/>
      <c r="L400" s="627"/>
      <c r="M400" s="627"/>
      <c r="N400" s="627"/>
      <c r="O400" s="627"/>
      <c r="P400" s="627"/>
    </row>
    <row r="401" spans="1:16" ht="8.25" customHeight="1" x14ac:dyDescent="0.2">
      <c r="A401" s="650"/>
      <c r="B401" s="729"/>
      <c r="C401" s="650"/>
      <c r="D401" s="650"/>
      <c r="E401" s="707"/>
      <c r="F401" s="708"/>
      <c r="G401" s="707"/>
      <c r="H401" s="627"/>
      <c r="I401" s="627"/>
      <c r="J401" s="627"/>
      <c r="K401" s="627"/>
      <c r="L401" s="627"/>
      <c r="M401" s="627"/>
      <c r="N401" s="627"/>
      <c r="O401" s="627"/>
      <c r="P401" s="627"/>
    </row>
    <row r="402" spans="1:16" ht="39.75" customHeight="1" x14ac:dyDescent="0.3">
      <c r="A402" s="650"/>
      <c r="B402" s="729"/>
      <c r="C402" s="650"/>
      <c r="D402" s="650"/>
      <c r="E402" s="707"/>
      <c r="F402" s="351">
        <f>F396</f>
        <v>11</v>
      </c>
      <c r="G402" s="352">
        <v>5</v>
      </c>
      <c r="H402" s="627"/>
      <c r="I402" s="627"/>
      <c r="J402" s="627"/>
      <c r="K402" s="627"/>
      <c r="L402" s="627"/>
      <c r="M402" s="627"/>
      <c r="N402" s="627"/>
      <c r="O402" s="627"/>
      <c r="P402" s="627"/>
    </row>
    <row r="403" spans="1:16" ht="30" customHeight="1" x14ac:dyDescent="0.2">
      <c r="A403" s="650"/>
      <c r="B403" s="729"/>
      <c r="C403" s="650"/>
      <c r="D403" s="650"/>
      <c r="E403" s="627">
        <v>2018</v>
      </c>
      <c r="F403" s="337">
        <f>F377</f>
        <v>11479.88</v>
      </c>
      <c r="G403" s="627">
        <v>1</v>
      </c>
      <c r="H403" s="627">
        <f>H377</f>
        <v>2E-3</v>
      </c>
      <c r="I403" s="627">
        <f>I377</f>
        <v>29.62</v>
      </c>
      <c r="J403" s="627"/>
      <c r="K403" s="627"/>
      <c r="L403" s="627">
        <f>L377</f>
        <v>1E-3</v>
      </c>
      <c r="M403" s="627">
        <f>M377</f>
        <v>1.4E-2</v>
      </c>
      <c r="N403" s="627">
        <f>N377</f>
        <v>29.62</v>
      </c>
      <c r="O403" s="627"/>
      <c r="P403" s="627">
        <f>P377</f>
        <v>1.3</v>
      </c>
    </row>
    <row r="404" spans="1:16" ht="26.25" hidden="1" customHeight="1" x14ac:dyDescent="0.2">
      <c r="A404" s="650"/>
      <c r="B404" s="729"/>
      <c r="C404" s="650"/>
      <c r="D404" s="650"/>
      <c r="E404" s="627"/>
      <c r="F404" s="337"/>
      <c r="G404" s="627"/>
      <c r="H404" s="627"/>
      <c r="I404" s="627"/>
      <c r="J404" s="627"/>
      <c r="K404" s="627"/>
      <c r="L404" s="627"/>
      <c r="M404" s="627"/>
      <c r="N404" s="627"/>
      <c r="O404" s="627"/>
      <c r="P404" s="627"/>
    </row>
    <row r="405" spans="1:16" ht="30.75" hidden="1" customHeight="1" x14ac:dyDescent="0.2">
      <c r="A405" s="650"/>
      <c r="B405" s="729"/>
      <c r="C405" s="650"/>
      <c r="D405" s="650"/>
      <c r="E405" s="627"/>
      <c r="F405" s="337"/>
      <c r="G405" s="627"/>
      <c r="H405" s="627"/>
      <c r="I405" s="627"/>
      <c r="J405" s="627"/>
      <c r="K405" s="627"/>
      <c r="L405" s="627"/>
      <c r="M405" s="627"/>
      <c r="N405" s="627"/>
      <c r="O405" s="627"/>
      <c r="P405" s="627"/>
    </row>
    <row r="406" spans="1:16" ht="41.25" hidden="1" customHeight="1" x14ac:dyDescent="0.2">
      <c r="A406" s="650"/>
      <c r="B406" s="729"/>
      <c r="C406" s="650"/>
      <c r="D406" s="650"/>
      <c r="E406" s="627"/>
      <c r="F406" s="337"/>
      <c r="G406" s="627"/>
      <c r="H406" s="627"/>
      <c r="I406" s="627"/>
      <c r="J406" s="627"/>
      <c r="K406" s="627"/>
      <c r="L406" s="627"/>
      <c r="M406" s="627"/>
      <c r="N406" s="627"/>
      <c r="O406" s="627"/>
      <c r="P406" s="627"/>
    </row>
    <row r="407" spans="1:16" ht="39" customHeight="1" x14ac:dyDescent="0.2">
      <c r="A407" s="650"/>
      <c r="B407" s="729"/>
      <c r="C407" s="650"/>
      <c r="D407" s="650"/>
      <c r="E407" s="627"/>
      <c r="F407" s="337">
        <f>F378</f>
        <v>1275.54</v>
      </c>
      <c r="G407" s="412">
        <v>2</v>
      </c>
      <c r="H407" s="627"/>
      <c r="I407" s="627"/>
      <c r="J407" s="627"/>
      <c r="K407" s="627"/>
      <c r="L407" s="627"/>
      <c r="M407" s="627"/>
      <c r="N407" s="627"/>
      <c r="O407" s="627"/>
      <c r="P407" s="627"/>
    </row>
    <row r="408" spans="1:16" ht="37.5" customHeight="1" x14ac:dyDescent="0.2">
      <c r="A408" s="650"/>
      <c r="B408" s="729"/>
      <c r="C408" s="650"/>
      <c r="D408" s="650"/>
      <c r="E408" s="627"/>
      <c r="F408" s="353">
        <f>F403+F407</f>
        <v>12755.419999999998</v>
      </c>
      <c r="G408" s="347">
        <v>5</v>
      </c>
      <c r="H408" s="627"/>
      <c r="I408" s="627"/>
      <c r="J408" s="627"/>
      <c r="K408" s="627"/>
      <c r="L408" s="627"/>
      <c r="M408" s="627"/>
      <c r="N408" s="627"/>
      <c r="O408" s="627"/>
      <c r="P408" s="627"/>
    </row>
    <row r="409" spans="1:16" ht="37.5" customHeight="1" x14ac:dyDescent="0.2">
      <c r="A409" s="650"/>
      <c r="B409" s="729"/>
      <c r="C409" s="650"/>
      <c r="D409" s="650"/>
      <c r="E409" s="627">
        <v>2019</v>
      </c>
      <c r="F409" s="353">
        <f>F382</f>
        <v>27000</v>
      </c>
      <c r="G409" s="347">
        <v>1</v>
      </c>
      <c r="H409" s="627">
        <f>H382</f>
        <v>2E-3</v>
      </c>
      <c r="I409" s="627">
        <f t="shared" ref="I409:P409" si="22">I382</f>
        <v>29.62</v>
      </c>
      <c r="J409" s="627"/>
      <c r="K409" s="627"/>
      <c r="L409" s="627">
        <f t="shared" si="22"/>
        <v>1E-3</v>
      </c>
      <c r="M409" s="627">
        <f t="shared" si="22"/>
        <v>1.4E-2</v>
      </c>
      <c r="N409" s="627">
        <f t="shared" si="22"/>
        <v>29.62</v>
      </c>
      <c r="O409" s="627"/>
      <c r="P409" s="627">
        <f t="shared" si="22"/>
        <v>1.3</v>
      </c>
    </row>
    <row r="410" spans="1:16" ht="37.5" customHeight="1" x14ac:dyDescent="0.2">
      <c r="A410" s="650"/>
      <c r="B410" s="729"/>
      <c r="C410" s="650"/>
      <c r="D410" s="650"/>
      <c r="E410" s="627"/>
      <c r="F410" s="353">
        <f>F383</f>
        <v>4893.3999999999996</v>
      </c>
      <c r="G410" s="347">
        <v>2</v>
      </c>
      <c r="H410" s="627"/>
      <c r="I410" s="627"/>
      <c r="J410" s="627"/>
      <c r="K410" s="627"/>
      <c r="L410" s="627"/>
      <c r="M410" s="627"/>
      <c r="N410" s="627"/>
      <c r="O410" s="627"/>
      <c r="P410" s="627"/>
    </row>
    <row r="411" spans="1:16" ht="37.5" customHeight="1" x14ac:dyDescent="0.2">
      <c r="A411" s="650"/>
      <c r="B411" s="729"/>
      <c r="C411" s="650"/>
      <c r="D411" s="650"/>
      <c r="E411" s="627"/>
      <c r="F411" s="353">
        <f>F409+F410</f>
        <v>31893.4</v>
      </c>
      <c r="G411" s="347">
        <v>5</v>
      </c>
      <c r="H411" s="627"/>
      <c r="I411" s="627"/>
      <c r="J411" s="627"/>
      <c r="K411" s="627"/>
      <c r="L411" s="627"/>
      <c r="M411" s="627"/>
      <c r="N411" s="627"/>
      <c r="O411" s="627"/>
      <c r="P411" s="627"/>
    </row>
    <row r="412" spans="1:16" ht="37.5" customHeight="1" x14ac:dyDescent="0.2">
      <c r="A412" s="650"/>
      <c r="B412" s="729"/>
      <c r="C412" s="650"/>
      <c r="D412" s="650"/>
      <c r="E412" s="627">
        <v>2020</v>
      </c>
      <c r="F412" s="348">
        <f>F385+F389</f>
        <v>73936.342000000004</v>
      </c>
      <c r="G412" s="412">
        <v>1</v>
      </c>
      <c r="H412" s="627">
        <f>H385+H389+H394</f>
        <v>3.5999999999999997E-2</v>
      </c>
      <c r="I412" s="627">
        <f>I385+I389</f>
        <v>434.74</v>
      </c>
      <c r="J412" s="627"/>
      <c r="K412" s="627"/>
      <c r="L412" s="629">
        <v>0</v>
      </c>
      <c r="M412" s="627">
        <f>M385+M389</f>
        <v>0.214</v>
      </c>
      <c r="N412" s="627">
        <f>N385+N389</f>
        <v>434.74</v>
      </c>
      <c r="O412" s="627"/>
      <c r="P412" s="627">
        <f>P385+P389</f>
        <v>5.7</v>
      </c>
    </row>
    <row r="413" spans="1:16" ht="37.5" customHeight="1" x14ac:dyDescent="0.2">
      <c r="A413" s="650"/>
      <c r="B413" s="729"/>
      <c r="C413" s="650"/>
      <c r="D413" s="650"/>
      <c r="E413" s="627"/>
      <c r="F413" s="337">
        <f>F386+F388</f>
        <v>1825</v>
      </c>
      <c r="G413" s="412" t="s">
        <v>450</v>
      </c>
      <c r="H413" s="627"/>
      <c r="I413" s="627"/>
      <c r="J413" s="627"/>
      <c r="K413" s="627"/>
      <c r="L413" s="629"/>
      <c r="M413" s="627"/>
      <c r="N413" s="627"/>
      <c r="O413" s="627"/>
      <c r="P413" s="627"/>
    </row>
    <row r="414" spans="1:16" ht="37.5" customHeight="1" x14ac:dyDescent="0.2">
      <c r="A414" s="650"/>
      <c r="B414" s="729"/>
      <c r="C414" s="650"/>
      <c r="D414" s="650"/>
      <c r="E414" s="627"/>
      <c r="F414" s="337">
        <f>F394</f>
        <v>40250</v>
      </c>
      <c r="G414" s="412">
        <v>4</v>
      </c>
      <c r="H414" s="627"/>
      <c r="I414" s="627"/>
      <c r="J414" s="627"/>
      <c r="K414" s="627"/>
      <c r="L414" s="629"/>
      <c r="M414" s="627"/>
      <c r="N414" s="627"/>
      <c r="O414" s="627"/>
      <c r="P414" s="627"/>
    </row>
    <row r="415" spans="1:16" ht="37.5" customHeight="1" x14ac:dyDescent="0.2">
      <c r="A415" s="650"/>
      <c r="B415" s="729"/>
      <c r="C415" s="650"/>
      <c r="D415" s="650"/>
      <c r="E415" s="627"/>
      <c r="F415" s="353">
        <f>F412+F413+F414</f>
        <v>116011.342</v>
      </c>
      <c r="G415" s="347">
        <v>5</v>
      </c>
      <c r="H415" s="627"/>
      <c r="I415" s="627"/>
      <c r="J415" s="627"/>
      <c r="K415" s="627"/>
      <c r="L415" s="629"/>
      <c r="M415" s="627"/>
      <c r="N415" s="627"/>
      <c r="O415" s="627"/>
      <c r="P415" s="627"/>
    </row>
    <row r="416" spans="1:16" ht="62.25" customHeight="1" x14ac:dyDescent="0.2">
      <c r="A416" s="650"/>
      <c r="B416" s="729"/>
      <c r="C416" s="650"/>
      <c r="D416" s="650"/>
      <c r="E416" s="412"/>
      <c r="F416" s="353">
        <f>F402+F408+F411+F415</f>
        <v>160671.16200000001</v>
      </c>
      <c r="G416" s="347">
        <v>5</v>
      </c>
      <c r="H416" s="337">
        <f>H396+H403+H412</f>
        <v>4.1999999999999996E-2</v>
      </c>
      <c r="I416" s="337">
        <f t="shared" ref="I416:P416" si="23">I396+I403+I412</f>
        <v>488.76</v>
      </c>
      <c r="J416" s="337"/>
      <c r="K416" s="337"/>
      <c r="L416" s="337">
        <v>0</v>
      </c>
      <c r="M416" s="337">
        <f t="shared" si="23"/>
        <v>0.22800000000000001</v>
      </c>
      <c r="N416" s="337">
        <f t="shared" si="23"/>
        <v>488.76</v>
      </c>
      <c r="O416" s="337"/>
      <c r="P416" s="337">
        <f t="shared" si="23"/>
        <v>19.8</v>
      </c>
    </row>
    <row r="417" spans="1:16" ht="62.25" customHeight="1" x14ac:dyDescent="0.2">
      <c r="A417" s="583">
        <v>95</v>
      </c>
      <c r="B417" s="582" t="s">
        <v>470</v>
      </c>
      <c r="C417" s="584" t="s">
        <v>345</v>
      </c>
      <c r="D417" s="584" t="s">
        <v>345</v>
      </c>
      <c r="E417" s="358">
        <v>2017</v>
      </c>
      <c r="F417" s="288">
        <v>124.15</v>
      </c>
      <c r="G417" s="289">
        <v>2</v>
      </c>
      <c r="H417" s="289"/>
      <c r="I417" s="289"/>
      <c r="J417" s="289"/>
      <c r="K417" s="289"/>
      <c r="L417" s="289"/>
      <c r="M417" s="289"/>
      <c r="N417" s="289"/>
      <c r="O417" s="289"/>
      <c r="P417" s="289">
        <v>26</v>
      </c>
    </row>
    <row r="418" spans="1:16" ht="51" customHeight="1" x14ac:dyDescent="0.2">
      <c r="A418" s="583"/>
      <c r="B418" s="582"/>
      <c r="C418" s="584"/>
      <c r="D418" s="584"/>
      <c r="E418" s="583">
        <v>2018</v>
      </c>
      <c r="F418" s="274">
        <v>166</v>
      </c>
      <c r="G418" s="392" t="s">
        <v>323</v>
      </c>
      <c r="H418" s="586"/>
      <c r="I418" s="586"/>
      <c r="J418" s="586"/>
      <c r="K418" s="586"/>
      <c r="L418" s="586"/>
      <c r="M418" s="586"/>
      <c r="N418" s="586"/>
      <c r="O418" s="586"/>
      <c r="P418" s="586">
        <v>26</v>
      </c>
    </row>
    <row r="419" spans="1:16" ht="46.5" customHeight="1" x14ac:dyDescent="0.2">
      <c r="A419" s="583"/>
      <c r="B419" s="582"/>
      <c r="C419" s="584"/>
      <c r="D419" s="584"/>
      <c r="E419" s="583"/>
      <c r="F419" s="274">
        <v>166</v>
      </c>
      <c r="G419" s="392">
        <v>2</v>
      </c>
      <c r="H419" s="586"/>
      <c r="I419" s="586"/>
      <c r="J419" s="586"/>
      <c r="K419" s="586"/>
      <c r="L419" s="586"/>
      <c r="M419" s="586"/>
      <c r="N419" s="586"/>
      <c r="O419" s="586"/>
      <c r="P419" s="586"/>
    </row>
    <row r="420" spans="1:16" ht="101.25" customHeight="1" x14ac:dyDescent="0.2">
      <c r="A420" s="583"/>
      <c r="B420" s="582"/>
      <c r="C420" s="584"/>
      <c r="D420" s="584"/>
      <c r="E420" s="583">
        <v>2019</v>
      </c>
      <c r="F420" s="273">
        <v>239</v>
      </c>
      <c r="G420" s="392" t="s">
        <v>323</v>
      </c>
      <c r="H420" s="586"/>
      <c r="I420" s="586"/>
      <c r="J420" s="586"/>
      <c r="K420" s="586"/>
      <c r="L420" s="586"/>
      <c r="M420" s="586"/>
      <c r="N420" s="586"/>
      <c r="O420" s="586"/>
      <c r="P420" s="586">
        <v>26</v>
      </c>
    </row>
    <row r="421" spans="1:16" s="140" customFormat="1" ht="50.25" customHeight="1" x14ac:dyDescent="0.2">
      <c r="A421" s="583"/>
      <c r="B421" s="582"/>
      <c r="C421" s="584"/>
      <c r="D421" s="584"/>
      <c r="E421" s="583"/>
      <c r="F421" s="273">
        <v>239</v>
      </c>
      <c r="G421" s="392">
        <v>2</v>
      </c>
      <c r="H421" s="586"/>
      <c r="I421" s="586"/>
      <c r="J421" s="586"/>
      <c r="K421" s="586"/>
      <c r="L421" s="586"/>
      <c r="M421" s="586"/>
      <c r="N421" s="586"/>
      <c r="O421" s="586"/>
      <c r="P421" s="586"/>
    </row>
    <row r="422" spans="1:16" s="140" customFormat="1" ht="50.25" customHeight="1" x14ac:dyDescent="0.2">
      <c r="A422" s="583"/>
      <c r="B422" s="582"/>
      <c r="C422" s="584"/>
      <c r="D422" s="584"/>
      <c r="E422" s="583">
        <v>2020</v>
      </c>
      <c r="F422" s="273">
        <v>380</v>
      </c>
      <c r="G422" s="392" t="s">
        <v>323</v>
      </c>
      <c r="H422" s="586"/>
      <c r="I422" s="586"/>
      <c r="J422" s="586"/>
      <c r="K422" s="586"/>
      <c r="L422" s="586"/>
      <c r="M422" s="586"/>
      <c r="N422" s="586"/>
      <c r="O422" s="586"/>
      <c r="P422" s="586">
        <v>26</v>
      </c>
    </row>
    <row r="423" spans="1:16" s="140" customFormat="1" ht="50.25" customHeight="1" x14ac:dyDescent="0.2">
      <c r="A423" s="583"/>
      <c r="B423" s="582"/>
      <c r="C423" s="584"/>
      <c r="D423" s="584"/>
      <c r="E423" s="583"/>
      <c r="F423" s="273">
        <v>380</v>
      </c>
      <c r="G423" s="392" t="s">
        <v>450</v>
      </c>
      <c r="H423" s="586"/>
      <c r="I423" s="586"/>
      <c r="J423" s="586"/>
      <c r="K423" s="586"/>
      <c r="L423" s="586"/>
      <c r="M423" s="586"/>
      <c r="N423" s="586"/>
      <c r="O423" s="586"/>
      <c r="P423" s="586"/>
    </row>
    <row r="424" spans="1:16" s="140" customFormat="1" ht="132.75" customHeight="1" x14ac:dyDescent="0.2">
      <c r="A424" s="382">
        <v>96</v>
      </c>
      <c r="B424" s="431" t="s">
        <v>419</v>
      </c>
      <c r="C424" s="432" t="s">
        <v>420</v>
      </c>
      <c r="D424" s="432" t="s">
        <v>451</v>
      </c>
      <c r="E424" s="358">
        <v>2020</v>
      </c>
      <c r="F424" s="355">
        <v>30</v>
      </c>
      <c r="G424" s="356" t="s">
        <v>450</v>
      </c>
      <c r="H424" s="378"/>
      <c r="I424" s="378"/>
      <c r="J424" s="378"/>
      <c r="K424" s="378"/>
      <c r="L424" s="378"/>
      <c r="M424" s="378"/>
      <c r="N424" s="378"/>
      <c r="O424" s="378"/>
      <c r="P424" s="378"/>
    </row>
    <row r="425" spans="1:16" s="140" customFormat="1" ht="172.5" customHeight="1" x14ac:dyDescent="0.2">
      <c r="A425" s="382">
        <v>97</v>
      </c>
      <c r="B425" s="431" t="s">
        <v>422</v>
      </c>
      <c r="C425" s="432" t="s">
        <v>421</v>
      </c>
      <c r="D425" s="432" t="s">
        <v>460</v>
      </c>
      <c r="E425" s="358">
        <v>2020</v>
      </c>
      <c r="F425" s="355">
        <v>15</v>
      </c>
      <c r="G425" s="356" t="s">
        <v>450</v>
      </c>
      <c r="H425" s="378"/>
      <c r="I425" s="378"/>
      <c r="J425" s="378"/>
      <c r="K425" s="378"/>
      <c r="L425" s="378"/>
      <c r="M425" s="378"/>
      <c r="N425" s="378"/>
      <c r="O425" s="378"/>
      <c r="P425" s="378"/>
    </row>
    <row r="426" spans="1:16" ht="78.75" customHeight="1" x14ac:dyDescent="0.2">
      <c r="A426" s="583">
        <v>98</v>
      </c>
      <c r="B426" s="582" t="s">
        <v>415</v>
      </c>
      <c r="C426" s="584" t="s">
        <v>346</v>
      </c>
      <c r="D426" s="584" t="s">
        <v>347</v>
      </c>
      <c r="E426" s="382">
        <v>2019</v>
      </c>
      <c r="F426" s="357">
        <v>45.3</v>
      </c>
      <c r="G426" s="392">
        <v>2</v>
      </c>
      <c r="H426" s="586"/>
      <c r="I426" s="586"/>
      <c r="J426" s="586"/>
      <c r="K426" s="586"/>
      <c r="L426" s="586"/>
      <c r="M426" s="586"/>
      <c r="N426" s="586"/>
      <c r="O426" s="586"/>
      <c r="P426" s="378">
        <v>15.5</v>
      </c>
    </row>
    <row r="427" spans="1:16" ht="75" customHeight="1" x14ac:dyDescent="0.2">
      <c r="A427" s="583"/>
      <c r="B427" s="582"/>
      <c r="C427" s="584"/>
      <c r="D427" s="584"/>
      <c r="E427" s="382">
        <v>2020</v>
      </c>
      <c r="F427" s="357">
        <v>45.3</v>
      </c>
      <c r="G427" s="392" t="s">
        <v>450</v>
      </c>
      <c r="H427" s="586"/>
      <c r="I427" s="586"/>
      <c r="J427" s="586"/>
      <c r="K427" s="586"/>
      <c r="L427" s="586"/>
      <c r="M427" s="586"/>
      <c r="N427" s="586"/>
      <c r="O427" s="586"/>
      <c r="P427" s="378">
        <v>15.5</v>
      </c>
    </row>
    <row r="428" spans="1:16" ht="105" customHeight="1" x14ac:dyDescent="0.2">
      <c r="A428" s="382">
        <v>99</v>
      </c>
      <c r="B428" s="406" t="s">
        <v>416</v>
      </c>
      <c r="C428" s="365" t="s">
        <v>417</v>
      </c>
      <c r="D428" s="370" t="s">
        <v>418</v>
      </c>
      <c r="E428" s="249">
        <v>2020</v>
      </c>
      <c r="F428" s="433">
        <v>60</v>
      </c>
      <c r="G428" s="392" t="s">
        <v>450</v>
      </c>
      <c r="H428" s="378"/>
      <c r="I428" s="378"/>
      <c r="J428" s="378"/>
      <c r="K428" s="378"/>
      <c r="L428" s="378"/>
      <c r="M428" s="378"/>
      <c r="N428" s="378"/>
      <c r="O428" s="378"/>
      <c r="P428" s="378"/>
    </row>
    <row r="429" spans="1:16" ht="119.25" customHeight="1" x14ac:dyDescent="0.2">
      <c r="A429" s="382"/>
      <c r="B429" s="251" t="s">
        <v>366</v>
      </c>
      <c r="C429" s="254"/>
      <c r="D429" s="254"/>
      <c r="E429" s="382"/>
      <c r="F429" s="380"/>
      <c r="G429" s="378"/>
      <c r="H429" s="378"/>
      <c r="I429" s="378"/>
      <c r="J429" s="378"/>
      <c r="K429" s="378"/>
      <c r="L429" s="378"/>
      <c r="M429" s="378"/>
      <c r="N429" s="378"/>
      <c r="O429" s="378"/>
      <c r="P429" s="378"/>
    </row>
    <row r="430" spans="1:16" ht="51" customHeight="1" x14ac:dyDescent="0.2">
      <c r="A430" s="583">
        <v>100</v>
      </c>
      <c r="B430" s="722" t="s">
        <v>52</v>
      </c>
      <c r="C430" s="584" t="s">
        <v>350</v>
      </c>
      <c r="D430" s="584" t="s">
        <v>349</v>
      </c>
      <c r="E430" s="382">
        <v>2018</v>
      </c>
      <c r="F430" s="273">
        <v>149.4</v>
      </c>
      <c r="G430" s="392">
        <v>2</v>
      </c>
      <c r="H430" s="277">
        <v>1.3299999999999999E-2</v>
      </c>
      <c r="I430" s="277">
        <v>156.41999999999999</v>
      </c>
      <c r="J430" s="277"/>
      <c r="K430" s="277"/>
      <c r="L430" s="277"/>
      <c r="M430" s="277">
        <v>7.6999999999999999E-2</v>
      </c>
      <c r="N430" s="277"/>
      <c r="O430" s="277"/>
      <c r="P430" s="277">
        <v>356.37</v>
      </c>
    </row>
    <row r="431" spans="1:16" ht="57" customHeight="1" x14ac:dyDescent="0.2">
      <c r="A431" s="583"/>
      <c r="B431" s="722"/>
      <c r="C431" s="584"/>
      <c r="D431" s="584"/>
      <c r="E431" s="382">
        <v>2019</v>
      </c>
      <c r="F431" s="273">
        <v>392.5</v>
      </c>
      <c r="G431" s="392">
        <v>2</v>
      </c>
      <c r="H431" s="277">
        <v>3.5000000000000003E-2</v>
      </c>
      <c r="I431" s="277">
        <v>412.38</v>
      </c>
      <c r="J431" s="277"/>
      <c r="K431" s="277"/>
      <c r="L431" s="277"/>
      <c r="M431" s="277">
        <v>0.20300000000000001</v>
      </c>
      <c r="N431" s="277"/>
      <c r="O431" s="277"/>
      <c r="P431" s="277">
        <v>356.37</v>
      </c>
    </row>
    <row r="432" spans="1:16" ht="53.25" customHeight="1" x14ac:dyDescent="0.2">
      <c r="A432" s="583"/>
      <c r="B432" s="722"/>
      <c r="C432" s="584"/>
      <c r="D432" s="584"/>
      <c r="E432" s="382">
        <v>2020</v>
      </c>
      <c r="F432" s="273">
        <v>392.5</v>
      </c>
      <c r="G432" s="392" t="s">
        <v>450</v>
      </c>
      <c r="H432" s="277">
        <v>3.5000000000000003E-2</v>
      </c>
      <c r="I432" s="277">
        <v>412.38</v>
      </c>
      <c r="J432" s="277"/>
      <c r="K432" s="277"/>
      <c r="L432" s="277"/>
      <c r="M432" s="277">
        <v>0.20300000000000001</v>
      </c>
      <c r="N432" s="277"/>
      <c r="O432" s="277"/>
      <c r="P432" s="277">
        <v>356.37</v>
      </c>
    </row>
    <row r="433" spans="1:16" ht="62.25" customHeight="1" x14ac:dyDescent="0.2">
      <c r="A433" s="583">
        <v>101</v>
      </c>
      <c r="B433" s="722" t="s">
        <v>348</v>
      </c>
      <c r="C433" s="584" t="s">
        <v>396</v>
      </c>
      <c r="D433" s="584" t="s">
        <v>349</v>
      </c>
      <c r="E433" s="382">
        <v>2018</v>
      </c>
      <c r="F433" s="273">
        <v>52</v>
      </c>
      <c r="G433" s="392">
        <v>2</v>
      </c>
      <c r="H433" s="277">
        <v>4.5999999999999999E-3</v>
      </c>
      <c r="I433" s="277">
        <v>54.85</v>
      </c>
      <c r="J433" s="277"/>
      <c r="K433" s="277"/>
      <c r="L433" s="277"/>
      <c r="M433" s="277">
        <v>2.7E-2</v>
      </c>
      <c r="N433" s="277"/>
      <c r="O433" s="277"/>
      <c r="P433" s="277">
        <v>356.37</v>
      </c>
    </row>
    <row r="434" spans="1:16" ht="62.25" customHeight="1" x14ac:dyDescent="0.2">
      <c r="A434" s="583"/>
      <c r="B434" s="722"/>
      <c r="C434" s="584"/>
      <c r="D434" s="584"/>
      <c r="E434" s="382">
        <v>2019</v>
      </c>
      <c r="F434" s="273">
        <v>125</v>
      </c>
      <c r="G434" s="392">
        <v>2</v>
      </c>
      <c r="H434" s="277">
        <v>1.0999999999999999E-2</v>
      </c>
      <c r="I434" s="277">
        <v>132.04</v>
      </c>
      <c r="J434" s="277"/>
      <c r="K434" s="277"/>
      <c r="L434" s="277"/>
      <c r="M434" s="277">
        <v>6.5000000000000002E-2</v>
      </c>
      <c r="N434" s="277"/>
      <c r="O434" s="277"/>
      <c r="P434" s="277">
        <v>356.37</v>
      </c>
    </row>
    <row r="435" spans="1:16" ht="62.25" customHeight="1" x14ac:dyDescent="0.2">
      <c r="A435" s="583"/>
      <c r="B435" s="722"/>
      <c r="C435" s="584"/>
      <c r="D435" s="584"/>
      <c r="E435" s="382">
        <v>2020</v>
      </c>
      <c r="F435" s="273">
        <v>125</v>
      </c>
      <c r="G435" s="392" t="s">
        <v>450</v>
      </c>
      <c r="H435" s="277">
        <v>1.0999999999999999E-2</v>
      </c>
      <c r="I435" s="277">
        <v>132.04</v>
      </c>
      <c r="J435" s="277"/>
      <c r="K435" s="277"/>
      <c r="L435" s="277"/>
      <c r="M435" s="277">
        <v>6.5000000000000002E-2</v>
      </c>
      <c r="N435" s="277"/>
      <c r="O435" s="277"/>
      <c r="P435" s="277">
        <v>356.37</v>
      </c>
    </row>
    <row r="436" spans="1:16" ht="52.5" customHeight="1" x14ac:dyDescent="0.2">
      <c r="A436" s="583">
        <v>102</v>
      </c>
      <c r="B436" s="663" t="s">
        <v>351</v>
      </c>
      <c r="C436" s="584" t="s">
        <v>352</v>
      </c>
      <c r="D436" s="584" t="s">
        <v>353</v>
      </c>
      <c r="E436" s="382">
        <v>2017</v>
      </c>
      <c r="F436" s="273">
        <v>16</v>
      </c>
      <c r="G436" s="392">
        <v>2</v>
      </c>
      <c r="H436" s="277"/>
      <c r="I436" s="277"/>
      <c r="J436" s="277"/>
      <c r="K436" s="277"/>
      <c r="L436" s="277"/>
      <c r="M436" s="277"/>
      <c r="N436" s="277"/>
      <c r="O436" s="277"/>
      <c r="P436" s="277">
        <v>1</v>
      </c>
    </row>
    <row r="437" spans="1:16" ht="48.75" customHeight="1" x14ac:dyDescent="0.2">
      <c r="A437" s="583"/>
      <c r="B437" s="663"/>
      <c r="C437" s="584"/>
      <c r="D437" s="584"/>
      <c r="E437" s="382">
        <v>2018</v>
      </c>
      <c r="F437" s="273">
        <v>16</v>
      </c>
      <c r="G437" s="392">
        <v>2</v>
      </c>
      <c r="H437" s="277"/>
      <c r="I437" s="277"/>
      <c r="J437" s="277"/>
      <c r="K437" s="277"/>
      <c r="L437" s="277"/>
      <c r="M437" s="277"/>
      <c r="N437" s="277"/>
      <c r="O437" s="277"/>
      <c r="P437" s="277">
        <v>1</v>
      </c>
    </row>
    <row r="438" spans="1:16" ht="75.75" customHeight="1" x14ac:dyDescent="0.2">
      <c r="A438" s="583"/>
      <c r="B438" s="663"/>
      <c r="C438" s="584"/>
      <c r="D438" s="584"/>
      <c r="E438" s="382">
        <v>2019</v>
      </c>
      <c r="F438" s="273">
        <v>35</v>
      </c>
      <c r="G438" s="392">
        <v>2</v>
      </c>
      <c r="H438" s="378"/>
      <c r="I438" s="378"/>
      <c r="J438" s="378"/>
      <c r="K438" s="378"/>
      <c r="L438" s="378"/>
      <c r="M438" s="378"/>
      <c r="N438" s="378"/>
      <c r="O438" s="378"/>
      <c r="P438" s="378">
        <v>1</v>
      </c>
    </row>
    <row r="439" spans="1:16" ht="75.75" customHeight="1" x14ac:dyDescent="0.2">
      <c r="A439" s="583"/>
      <c r="B439" s="663"/>
      <c r="C439" s="584"/>
      <c r="D439" s="584"/>
      <c r="E439" s="382">
        <v>2020</v>
      </c>
      <c r="F439" s="273">
        <v>35</v>
      </c>
      <c r="G439" s="392" t="s">
        <v>450</v>
      </c>
      <c r="H439" s="378"/>
      <c r="I439" s="378"/>
      <c r="J439" s="378"/>
      <c r="K439" s="378"/>
      <c r="L439" s="378"/>
      <c r="M439" s="378"/>
      <c r="N439" s="378"/>
      <c r="O439" s="378"/>
      <c r="P439" s="378">
        <v>1</v>
      </c>
    </row>
    <row r="440" spans="1:16" ht="49.5" customHeight="1" x14ac:dyDescent="0.2">
      <c r="A440" s="583">
        <v>103</v>
      </c>
      <c r="B440" s="715" t="s">
        <v>357</v>
      </c>
      <c r="C440" s="507" t="s">
        <v>462</v>
      </c>
      <c r="D440" s="598" t="s">
        <v>358</v>
      </c>
      <c r="E440" s="583">
        <v>2018</v>
      </c>
      <c r="F440" s="397">
        <v>2490.2469999999998</v>
      </c>
      <c r="G440" s="392">
        <v>1</v>
      </c>
      <c r="H440" s="586"/>
      <c r="I440" s="586"/>
      <c r="J440" s="586"/>
      <c r="K440" s="586"/>
      <c r="L440" s="586"/>
      <c r="M440" s="586"/>
      <c r="N440" s="586"/>
      <c r="O440" s="586"/>
      <c r="P440" s="626">
        <v>2</v>
      </c>
    </row>
    <row r="441" spans="1:16" ht="65.25" customHeight="1" x14ac:dyDescent="0.2">
      <c r="A441" s="583"/>
      <c r="B441" s="715"/>
      <c r="C441" s="507"/>
      <c r="D441" s="598"/>
      <c r="E441" s="583"/>
      <c r="F441" s="397">
        <f>F440</f>
        <v>2490.2469999999998</v>
      </c>
      <c r="G441" s="392">
        <v>5</v>
      </c>
      <c r="H441" s="586"/>
      <c r="I441" s="586"/>
      <c r="J441" s="586"/>
      <c r="K441" s="586"/>
      <c r="L441" s="586"/>
      <c r="M441" s="586"/>
      <c r="N441" s="586"/>
      <c r="O441" s="586"/>
      <c r="P441" s="626"/>
    </row>
    <row r="442" spans="1:16" ht="58.5" customHeight="1" x14ac:dyDescent="0.2">
      <c r="A442" s="583"/>
      <c r="B442" s="715"/>
      <c r="C442" s="507"/>
      <c r="D442" s="598"/>
      <c r="E442" s="583">
        <v>2019</v>
      </c>
      <c r="F442" s="397">
        <v>6449.7730000000001</v>
      </c>
      <c r="G442" s="392">
        <v>1</v>
      </c>
      <c r="H442" s="586"/>
      <c r="I442" s="586"/>
      <c r="J442" s="586"/>
      <c r="K442" s="586"/>
      <c r="L442" s="586"/>
      <c r="M442" s="586"/>
      <c r="N442" s="586"/>
      <c r="O442" s="586"/>
      <c r="P442" s="626">
        <v>2.5</v>
      </c>
    </row>
    <row r="443" spans="1:16" ht="44.25" customHeight="1" x14ac:dyDescent="0.2">
      <c r="A443" s="583"/>
      <c r="B443" s="715"/>
      <c r="C443" s="507"/>
      <c r="D443" s="598"/>
      <c r="E443" s="583"/>
      <c r="F443" s="397">
        <f>F442</f>
        <v>6449.7730000000001</v>
      </c>
      <c r="G443" s="392">
        <v>5</v>
      </c>
      <c r="H443" s="586"/>
      <c r="I443" s="586"/>
      <c r="J443" s="586"/>
      <c r="K443" s="586"/>
      <c r="L443" s="586"/>
      <c r="M443" s="586"/>
      <c r="N443" s="586"/>
      <c r="O443" s="586"/>
      <c r="P443" s="626"/>
    </row>
    <row r="444" spans="1:16" ht="95.25" customHeight="1" x14ac:dyDescent="0.2">
      <c r="A444" s="382">
        <v>104</v>
      </c>
      <c r="B444" s="252" t="s">
        <v>434</v>
      </c>
      <c r="C444" s="253" t="s">
        <v>354</v>
      </c>
      <c r="D444" s="253" t="s">
        <v>355</v>
      </c>
      <c r="E444" s="382">
        <v>2019</v>
      </c>
      <c r="F444" s="273">
        <v>25</v>
      </c>
      <c r="G444" s="392">
        <v>2</v>
      </c>
      <c r="H444" s="378"/>
      <c r="I444" s="245"/>
      <c r="J444" s="245"/>
      <c r="K444" s="245"/>
      <c r="L444" s="245"/>
      <c r="M444" s="245"/>
      <c r="N444" s="245"/>
      <c r="O444" s="245"/>
      <c r="P444" s="245"/>
    </row>
    <row r="445" spans="1:16" ht="64.5" hidden="1" customHeight="1" x14ac:dyDescent="0.2">
      <c r="A445" s="583">
        <v>105</v>
      </c>
      <c r="B445" s="597" t="s">
        <v>466</v>
      </c>
      <c r="C445" s="598" t="s">
        <v>467</v>
      </c>
      <c r="D445" s="598" t="s">
        <v>46</v>
      </c>
      <c r="E445" s="583">
        <v>2019</v>
      </c>
      <c r="F445" s="273">
        <v>12</v>
      </c>
      <c r="G445" s="392">
        <v>2</v>
      </c>
      <c r="H445" s="586"/>
      <c r="I445" s="594"/>
      <c r="J445" s="594"/>
      <c r="K445" s="594"/>
      <c r="L445" s="594"/>
      <c r="M445" s="594"/>
      <c r="N445" s="594"/>
      <c r="O445" s="594"/>
      <c r="P445" s="594"/>
    </row>
    <row r="446" spans="1:16" ht="55.5" customHeight="1" x14ac:dyDescent="0.2">
      <c r="A446" s="583"/>
      <c r="B446" s="597"/>
      <c r="C446" s="598"/>
      <c r="D446" s="598"/>
      <c r="E446" s="583"/>
      <c r="F446" s="273">
        <v>12</v>
      </c>
      <c r="G446" s="392">
        <v>4</v>
      </c>
      <c r="H446" s="586"/>
      <c r="I446" s="594"/>
      <c r="J446" s="594"/>
      <c r="K446" s="594"/>
      <c r="L446" s="594"/>
      <c r="M446" s="594"/>
      <c r="N446" s="594"/>
      <c r="O446" s="594"/>
      <c r="P446" s="594"/>
    </row>
    <row r="447" spans="1:16" ht="94.5" customHeight="1" x14ac:dyDescent="0.2">
      <c r="A447" s="583"/>
      <c r="B447" s="597"/>
      <c r="C447" s="598"/>
      <c r="D447" s="598"/>
      <c r="E447" s="583"/>
      <c r="F447" s="273">
        <v>24</v>
      </c>
      <c r="G447" s="392">
        <v>5</v>
      </c>
      <c r="H447" s="586"/>
      <c r="I447" s="594"/>
      <c r="J447" s="594"/>
      <c r="K447" s="594"/>
      <c r="L447" s="594"/>
      <c r="M447" s="594"/>
      <c r="N447" s="594"/>
      <c r="O447" s="594"/>
      <c r="P447" s="594"/>
    </row>
    <row r="448" spans="1:16" ht="41.25" customHeight="1" x14ac:dyDescent="0.2">
      <c r="A448" s="579"/>
      <c r="B448" s="649" t="s">
        <v>384</v>
      </c>
      <c r="C448" s="576"/>
      <c r="D448" s="712"/>
      <c r="E448" s="712">
        <v>2017</v>
      </c>
      <c r="F448" s="743">
        <f>F281</f>
        <v>8314.2559999999994</v>
      </c>
      <c r="G448" s="649">
        <v>1</v>
      </c>
      <c r="H448" s="732">
        <f>H281+H396</f>
        <v>5.8999999999999999E-3</v>
      </c>
      <c r="I448" s="732">
        <f>I281+I396</f>
        <v>42.5</v>
      </c>
      <c r="J448" s="732"/>
      <c r="K448" s="732"/>
      <c r="L448" s="732">
        <f>L281+L396</f>
        <v>1.4E-2</v>
      </c>
      <c r="M448" s="732">
        <f>M281+M396</f>
        <v>1.0999999999999999E-2</v>
      </c>
      <c r="N448" s="749">
        <f>N281+N396</f>
        <v>42.5</v>
      </c>
      <c r="O448" s="659"/>
      <c r="P448" s="659">
        <f>P281+P396</f>
        <v>16.3</v>
      </c>
    </row>
    <row r="449" spans="1:16" ht="37.5" customHeight="1" x14ac:dyDescent="0.2">
      <c r="A449" s="580"/>
      <c r="B449" s="649"/>
      <c r="C449" s="577"/>
      <c r="D449" s="712"/>
      <c r="E449" s="712"/>
      <c r="F449" s="743"/>
      <c r="G449" s="649"/>
      <c r="H449" s="732"/>
      <c r="I449" s="732"/>
      <c r="J449" s="732"/>
      <c r="K449" s="732"/>
      <c r="L449" s="732"/>
      <c r="M449" s="732"/>
      <c r="N449" s="749"/>
      <c r="O449" s="659"/>
      <c r="P449" s="659"/>
    </row>
    <row r="450" spans="1:16" ht="39.75" hidden="1" customHeight="1" x14ac:dyDescent="0.2">
      <c r="A450" s="580"/>
      <c r="B450" s="649"/>
      <c r="C450" s="577"/>
      <c r="D450" s="712"/>
      <c r="E450" s="712"/>
      <c r="F450" s="743"/>
      <c r="G450" s="649"/>
      <c r="H450" s="732"/>
      <c r="I450" s="732"/>
      <c r="J450" s="732"/>
      <c r="K450" s="732"/>
      <c r="L450" s="732"/>
      <c r="M450" s="732"/>
      <c r="N450" s="749"/>
      <c r="O450" s="659"/>
      <c r="P450" s="659"/>
    </row>
    <row r="451" spans="1:16" ht="39.75" customHeight="1" x14ac:dyDescent="0.2">
      <c r="A451" s="580"/>
      <c r="B451" s="649"/>
      <c r="C451" s="577"/>
      <c r="D451" s="712"/>
      <c r="E451" s="712"/>
      <c r="F451" s="743"/>
      <c r="G451" s="649"/>
      <c r="H451" s="732"/>
      <c r="I451" s="732"/>
      <c r="J451" s="732"/>
      <c r="K451" s="732"/>
      <c r="L451" s="732"/>
      <c r="M451" s="732"/>
      <c r="N451" s="749"/>
      <c r="O451" s="659"/>
      <c r="P451" s="659"/>
    </row>
    <row r="452" spans="1:16" ht="36" customHeight="1" x14ac:dyDescent="0.2">
      <c r="A452" s="580"/>
      <c r="B452" s="649"/>
      <c r="C452" s="577"/>
      <c r="D452" s="712"/>
      <c r="E452" s="712"/>
      <c r="F452" s="403">
        <f>F282+F396+F417+F436</f>
        <v>1074.9560000000001</v>
      </c>
      <c r="G452" s="404">
        <v>2</v>
      </c>
      <c r="H452" s="732"/>
      <c r="I452" s="732"/>
      <c r="J452" s="732"/>
      <c r="K452" s="732"/>
      <c r="L452" s="732"/>
      <c r="M452" s="732"/>
      <c r="N452" s="749"/>
      <c r="O452" s="659"/>
      <c r="P452" s="659"/>
    </row>
    <row r="453" spans="1:16" ht="41.25" customHeight="1" x14ac:dyDescent="0.2">
      <c r="A453" s="580"/>
      <c r="B453" s="649"/>
      <c r="C453" s="577"/>
      <c r="D453" s="712"/>
      <c r="E453" s="712"/>
      <c r="F453" s="294">
        <f>F452+F448</f>
        <v>9389.2119999999995</v>
      </c>
      <c r="G453" s="295">
        <v>5</v>
      </c>
      <c r="H453" s="732"/>
      <c r="I453" s="732"/>
      <c r="J453" s="732"/>
      <c r="K453" s="732"/>
      <c r="L453" s="732"/>
      <c r="M453" s="732"/>
      <c r="N453" s="749"/>
      <c r="O453" s="659"/>
      <c r="P453" s="659"/>
    </row>
    <row r="454" spans="1:16" ht="34.5" customHeight="1" x14ac:dyDescent="0.2">
      <c r="A454" s="580"/>
      <c r="B454" s="649"/>
      <c r="C454" s="577"/>
      <c r="D454" s="712"/>
      <c r="E454" s="712">
        <v>2018</v>
      </c>
      <c r="F454" s="403">
        <f>F284+F341+F403+F440</f>
        <v>34050.120999999999</v>
      </c>
      <c r="G454" s="404">
        <v>1</v>
      </c>
      <c r="H454" s="732">
        <f>H284+H341+H403+H430+H433</f>
        <v>2.8299999999999999E-2</v>
      </c>
      <c r="I454" s="732">
        <f>I284+I341+I403+I430+I433</f>
        <v>317.19</v>
      </c>
      <c r="J454" s="732"/>
      <c r="K454" s="732"/>
      <c r="L454" s="732">
        <f>L284+L341+L403+L430+L433</f>
        <v>1E-3</v>
      </c>
      <c r="M454" s="732">
        <f>M284+M341+M403+M430+M433</f>
        <v>0.16800000000000001</v>
      </c>
      <c r="N454" s="749">
        <f>N284+N341+N403+N430+N433</f>
        <v>105.92</v>
      </c>
      <c r="O454" s="732"/>
      <c r="P454" s="659">
        <f>P284+P341+P403+P430+P433</f>
        <v>725.34</v>
      </c>
    </row>
    <row r="455" spans="1:16" ht="41.25" customHeight="1" x14ac:dyDescent="0.2">
      <c r="A455" s="580"/>
      <c r="B455" s="649"/>
      <c r="C455" s="577"/>
      <c r="D455" s="712"/>
      <c r="E455" s="712"/>
      <c r="F455" s="403">
        <f>F285+F342+F418</f>
        <v>10144.047</v>
      </c>
      <c r="G455" s="404" t="s">
        <v>323</v>
      </c>
      <c r="H455" s="732"/>
      <c r="I455" s="732"/>
      <c r="J455" s="732"/>
      <c r="K455" s="732"/>
      <c r="L455" s="732"/>
      <c r="M455" s="732"/>
      <c r="N455" s="749"/>
      <c r="O455" s="732"/>
      <c r="P455" s="659"/>
    </row>
    <row r="456" spans="1:16" ht="29.25" customHeight="1" x14ac:dyDescent="0.2">
      <c r="A456" s="580"/>
      <c r="B456" s="649"/>
      <c r="C456" s="577"/>
      <c r="D456" s="712"/>
      <c r="E456" s="712"/>
      <c r="F456" s="403">
        <f>F286+F343+F407+F419+F430+F433+F437</f>
        <v>3535.8009999999999</v>
      </c>
      <c r="G456" s="404">
        <v>2</v>
      </c>
      <c r="H456" s="733"/>
      <c r="I456" s="733"/>
      <c r="J456" s="733"/>
      <c r="K456" s="733"/>
      <c r="L456" s="733"/>
      <c r="M456" s="733"/>
      <c r="N456" s="749"/>
      <c r="O456" s="733"/>
      <c r="P456" s="659"/>
    </row>
    <row r="457" spans="1:16" ht="29.25" customHeight="1" x14ac:dyDescent="0.2">
      <c r="A457" s="580"/>
      <c r="B457" s="649"/>
      <c r="C457" s="577"/>
      <c r="D457" s="712"/>
      <c r="E457" s="712"/>
      <c r="F457" s="737">
        <f>F454+F455+F456</f>
        <v>47729.968999999997</v>
      </c>
      <c r="G457" s="719">
        <v>5</v>
      </c>
      <c r="H457" s="733"/>
      <c r="I457" s="733"/>
      <c r="J457" s="733"/>
      <c r="K457" s="733"/>
      <c r="L457" s="733"/>
      <c r="M457" s="733"/>
      <c r="N457" s="749"/>
      <c r="O457" s="733"/>
      <c r="P457" s="659"/>
    </row>
    <row r="458" spans="1:16" ht="28.5" customHeight="1" x14ac:dyDescent="0.2">
      <c r="A458" s="580"/>
      <c r="B458" s="649"/>
      <c r="C458" s="577"/>
      <c r="D458" s="712"/>
      <c r="E458" s="712"/>
      <c r="F458" s="737"/>
      <c r="G458" s="719"/>
      <c r="H458" s="733"/>
      <c r="I458" s="733"/>
      <c r="J458" s="733"/>
      <c r="K458" s="733"/>
      <c r="L458" s="733"/>
      <c r="M458" s="733"/>
      <c r="N458" s="749"/>
      <c r="O458" s="733"/>
      <c r="P458" s="659"/>
    </row>
    <row r="459" spans="1:16" ht="38.25" customHeight="1" x14ac:dyDescent="0.2">
      <c r="A459" s="580"/>
      <c r="B459" s="649"/>
      <c r="C459" s="577"/>
      <c r="D459" s="712"/>
      <c r="E459" s="712">
        <v>2019</v>
      </c>
      <c r="F459" s="403">
        <f>F288+F315+F365+F409+F442</f>
        <v>49842.976999999999</v>
      </c>
      <c r="G459" s="404">
        <v>1</v>
      </c>
      <c r="H459" s="732">
        <f>H288+H315+H409+H431+H434</f>
        <v>5.7000000000000009E-2</v>
      </c>
      <c r="I459" s="732">
        <f>I288+I315+I409+I431+I434</f>
        <v>654.58999999999992</v>
      </c>
      <c r="J459" s="732"/>
      <c r="K459" s="732"/>
      <c r="L459" s="732">
        <f>L288+L315+L409+L431+L434</f>
        <v>3.4299999999999999E-3</v>
      </c>
      <c r="M459" s="732">
        <f>M288+M315+M409+M431+M434</f>
        <v>0.33</v>
      </c>
      <c r="N459" s="732">
        <f>N288+N315+N409+N431+N434</f>
        <v>110.17</v>
      </c>
      <c r="O459" s="732"/>
      <c r="P459" s="659">
        <f>P288+P315+P409+P431+P434</f>
        <v>724.54</v>
      </c>
    </row>
    <row r="460" spans="1:16" ht="39" customHeight="1" x14ac:dyDescent="0.2">
      <c r="A460" s="580"/>
      <c r="B460" s="649"/>
      <c r="C460" s="577"/>
      <c r="D460" s="712"/>
      <c r="E460" s="712"/>
      <c r="F460" s="403">
        <f>F317+F366+F420</f>
        <v>7649.8909999999996</v>
      </c>
      <c r="G460" s="404" t="s">
        <v>323</v>
      </c>
      <c r="H460" s="733"/>
      <c r="I460" s="733"/>
      <c r="J460" s="733"/>
      <c r="K460" s="733"/>
      <c r="L460" s="733"/>
      <c r="M460" s="733"/>
      <c r="N460" s="733"/>
      <c r="O460" s="733"/>
      <c r="P460" s="659"/>
    </row>
    <row r="461" spans="1:16" ht="39" customHeight="1" x14ac:dyDescent="0.2">
      <c r="A461" s="580"/>
      <c r="B461" s="649"/>
      <c r="C461" s="577"/>
      <c r="D461" s="712"/>
      <c r="E461" s="712"/>
      <c r="F461" s="403">
        <f>F289+F318+F367+F410+F421+F426+F431+F434+F438+F444+F445</f>
        <v>34183.060000000005</v>
      </c>
      <c r="G461" s="404">
        <v>2</v>
      </c>
      <c r="H461" s="733"/>
      <c r="I461" s="733"/>
      <c r="J461" s="733"/>
      <c r="K461" s="733"/>
      <c r="L461" s="733"/>
      <c r="M461" s="733"/>
      <c r="N461" s="733"/>
      <c r="O461" s="733"/>
      <c r="P461" s="659"/>
    </row>
    <row r="462" spans="1:16" ht="42.75" customHeight="1" x14ac:dyDescent="0.2">
      <c r="A462" s="580"/>
      <c r="B462" s="649"/>
      <c r="C462" s="577"/>
      <c r="D462" s="712"/>
      <c r="E462" s="712"/>
      <c r="F462" s="403">
        <f>F290+F446</f>
        <v>11012</v>
      </c>
      <c r="G462" s="404">
        <v>4</v>
      </c>
      <c r="H462" s="733"/>
      <c r="I462" s="733"/>
      <c r="J462" s="733"/>
      <c r="K462" s="733"/>
      <c r="L462" s="733"/>
      <c r="M462" s="733"/>
      <c r="N462" s="733"/>
      <c r="O462" s="733"/>
      <c r="P462" s="659"/>
    </row>
    <row r="463" spans="1:16" ht="42.75" customHeight="1" x14ac:dyDescent="0.2">
      <c r="A463" s="580"/>
      <c r="B463" s="649"/>
      <c r="C463" s="577"/>
      <c r="D463" s="712"/>
      <c r="E463" s="712"/>
      <c r="F463" s="294">
        <f>F459+F460+F461+F462</f>
        <v>102687.92800000001</v>
      </c>
      <c r="G463" s="295">
        <v>5</v>
      </c>
      <c r="H463" s="733"/>
      <c r="I463" s="733"/>
      <c r="J463" s="733"/>
      <c r="K463" s="733"/>
      <c r="L463" s="733"/>
      <c r="M463" s="733"/>
      <c r="N463" s="733"/>
      <c r="O463" s="733"/>
      <c r="P463" s="659"/>
    </row>
    <row r="464" spans="1:16" ht="36.75" customHeight="1" x14ac:dyDescent="0.2">
      <c r="A464" s="580"/>
      <c r="B464" s="649"/>
      <c r="C464" s="577"/>
      <c r="D464" s="712"/>
      <c r="E464" s="712">
        <v>2020</v>
      </c>
      <c r="F464" s="403">
        <f>F292+F352+F412</f>
        <v>194443.74099999998</v>
      </c>
      <c r="G464" s="404">
        <v>1</v>
      </c>
      <c r="H464" s="732">
        <f>H292+H320+H352+H412+H432+H435</f>
        <v>0.188</v>
      </c>
      <c r="I464" s="732">
        <f>I292+I320+I352+I412+I432+I435</f>
        <v>1292.5050000000001</v>
      </c>
      <c r="J464" s="732"/>
      <c r="K464" s="732"/>
      <c r="L464" s="732">
        <f>L292+L320+L352+L412+L432+L435</f>
        <v>0.22942999999999997</v>
      </c>
      <c r="M464" s="732">
        <f>M292+M320+M352+M412+M432+M435</f>
        <v>0.66839999999999988</v>
      </c>
      <c r="N464" s="732">
        <f>N292+N320+N352+N412+N432+N435</f>
        <v>748.08500000000004</v>
      </c>
      <c r="O464" s="732"/>
      <c r="P464" s="659">
        <f>P292+P320+P352+P412+P432+P435</f>
        <v>760.24</v>
      </c>
    </row>
    <row r="465" spans="1:16" ht="36.75" customHeight="1" x14ac:dyDescent="0.2">
      <c r="A465" s="580"/>
      <c r="B465" s="649"/>
      <c r="C465" s="577"/>
      <c r="D465" s="712"/>
      <c r="E465" s="712"/>
      <c r="F465" s="403">
        <f>F293+F422</f>
        <v>9759.6540000000005</v>
      </c>
      <c r="G465" s="404" t="s">
        <v>323</v>
      </c>
      <c r="H465" s="732"/>
      <c r="I465" s="732"/>
      <c r="J465" s="732"/>
      <c r="K465" s="732"/>
      <c r="L465" s="732"/>
      <c r="M465" s="732"/>
      <c r="N465" s="732"/>
      <c r="O465" s="732"/>
      <c r="P465" s="659"/>
    </row>
    <row r="466" spans="1:16" ht="36.75" customHeight="1" x14ac:dyDescent="0.2">
      <c r="A466" s="580"/>
      <c r="B466" s="649"/>
      <c r="C466" s="577"/>
      <c r="D466" s="712"/>
      <c r="E466" s="712"/>
      <c r="F466" s="403">
        <f>F294+F353+F369+F413+F423+F424+F425+F427+F428+F432+F435+F439</f>
        <v>24651.809000000001</v>
      </c>
      <c r="G466" s="404" t="s">
        <v>450</v>
      </c>
      <c r="H466" s="732"/>
      <c r="I466" s="732"/>
      <c r="J466" s="732"/>
      <c r="K466" s="732"/>
      <c r="L466" s="732"/>
      <c r="M466" s="732"/>
      <c r="N466" s="732"/>
      <c r="O466" s="732"/>
      <c r="P466" s="659"/>
    </row>
    <row r="467" spans="1:16" ht="33" customHeight="1" x14ac:dyDescent="0.2">
      <c r="A467" s="580"/>
      <c r="B467" s="649"/>
      <c r="C467" s="577"/>
      <c r="D467" s="712"/>
      <c r="E467" s="712"/>
      <c r="F467" s="403">
        <f>F295+F354+F371+F320+F414</f>
        <v>170514.902</v>
      </c>
      <c r="G467" s="404">
        <v>4</v>
      </c>
      <c r="H467" s="732"/>
      <c r="I467" s="732"/>
      <c r="J467" s="732"/>
      <c r="K467" s="732"/>
      <c r="L467" s="732"/>
      <c r="M467" s="732"/>
      <c r="N467" s="732"/>
      <c r="O467" s="732"/>
      <c r="P467" s="659"/>
    </row>
    <row r="468" spans="1:16" ht="54.75" customHeight="1" x14ac:dyDescent="0.2">
      <c r="A468" s="580"/>
      <c r="B468" s="649"/>
      <c r="C468" s="577"/>
      <c r="D468" s="712"/>
      <c r="E468" s="712"/>
      <c r="F468" s="294">
        <f>F464+F465+F466+F467</f>
        <v>399370.10600000003</v>
      </c>
      <c r="G468" s="295">
        <v>5</v>
      </c>
      <c r="H468" s="732"/>
      <c r="I468" s="732"/>
      <c r="J468" s="732"/>
      <c r="K468" s="732"/>
      <c r="L468" s="732"/>
      <c r="M468" s="732"/>
      <c r="N468" s="732"/>
      <c r="O468" s="732"/>
      <c r="P468" s="659"/>
    </row>
    <row r="469" spans="1:16" ht="66" customHeight="1" x14ac:dyDescent="0.2">
      <c r="A469" s="581"/>
      <c r="B469" s="649"/>
      <c r="C469" s="578"/>
      <c r="D469" s="712"/>
      <c r="E469" s="287"/>
      <c r="F469" s="286">
        <f>F453+F457+F463+F468</f>
        <v>559177.21500000008</v>
      </c>
      <c r="G469" s="402">
        <v>5</v>
      </c>
      <c r="H469" s="401">
        <f>H448+H454+H459+H464</f>
        <v>0.2792</v>
      </c>
      <c r="I469" s="401">
        <f>I448+I454+I459+I464</f>
        <v>2306.7849999999999</v>
      </c>
      <c r="J469" s="401"/>
      <c r="K469" s="401"/>
      <c r="L469" s="401">
        <f>L448+L454+L459+L464</f>
        <v>0.24785999999999997</v>
      </c>
      <c r="M469" s="401">
        <f>M448+M454+M459+M464</f>
        <v>1.1774</v>
      </c>
      <c r="N469" s="401">
        <f>N448+N454+N459+N464</f>
        <v>1006.6750000000001</v>
      </c>
      <c r="O469" s="411"/>
      <c r="P469" s="411">
        <f>P448+P454+P459+P464</f>
        <v>2226.42</v>
      </c>
    </row>
    <row r="470" spans="1:16" ht="38.25" hidden="1" customHeight="1" x14ac:dyDescent="0.2">
      <c r="A470" s="731"/>
      <c r="B470" s="734" t="s">
        <v>391</v>
      </c>
      <c r="C470" s="731"/>
      <c r="D470" s="740"/>
      <c r="E470" s="660">
        <v>2017</v>
      </c>
      <c r="F470" s="742">
        <f>F448</f>
        <v>8314.2559999999994</v>
      </c>
      <c r="G470" s="734">
        <v>1</v>
      </c>
      <c r="H470" s="661">
        <f t="shared" ref="H470:N470" si="24">H448+H191+H41</f>
        <v>4.0609000000000002</v>
      </c>
      <c r="I470" s="661">
        <f t="shared" si="24"/>
        <v>14205.267</v>
      </c>
      <c r="J470" s="661">
        <f t="shared" si="24"/>
        <v>3.7463999999999995</v>
      </c>
      <c r="K470" s="661">
        <f t="shared" si="24"/>
        <v>0.14830000000000002</v>
      </c>
      <c r="L470" s="661">
        <f t="shared" si="24"/>
        <v>2.2580999999999998</v>
      </c>
      <c r="M470" s="661">
        <f t="shared" si="24"/>
        <v>0.33100000000000002</v>
      </c>
      <c r="N470" s="661">
        <f t="shared" si="24"/>
        <v>3814.84</v>
      </c>
      <c r="O470" s="741"/>
      <c r="P470" s="662">
        <f>P448+P191+P41</f>
        <v>3956.3</v>
      </c>
    </row>
    <row r="471" spans="1:16" ht="8.25" hidden="1" customHeight="1" x14ac:dyDescent="0.2">
      <c r="A471" s="731"/>
      <c r="B471" s="734"/>
      <c r="C471" s="731"/>
      <c r="D471" s="740"/>
      <c r="E471" s="660"/>
      <c r="F471" s="742"/>
      <c r="G471" s="734"/>
      <c r="H471" s="661"/>
      <c r="I471" s="661"/>
      <c r="J471" s="661"/>
      <c r="K471" s="661"/>
      <c r="L471" s="661"/>
      <c r="M471" s="661"/>
      <c r="N471" s="661"/>
      <c r="O471" s="741"/>
      <c r="P471" s="662"/>
    </row>
    <row r="472" spans="1:16" ht="10.5" hidden="1" customHeight="1" x14ac:dyDescent="0.2">
      <c r="A472" s="731"/>
      <c r="B472" s="734"/>
      <c r="C472" s="731"/>
      <c r="D472" s="740"/>
      <c r="E472" s="660"/>
      <c r="F472" s="742"/>
      <c r="G472" s="734"/>
      <c r="H472" s="661"/>
      <c r="I472" s="661"/>
      <c r="J472" s="661"/>
      <c r="K472" s="661"/>
      <c r="L472" s="661"/>
      <c r="M472" s="661"/>
      <c r="N472" s="661"/>
      <c r="O472" s="741"/>
      <c r="P472" s="662"/>
    </row>
    <row r="473" spans="1:16" ht="31.5" hidden="1" customHeight="1" x14ac:dyDescent="0.2">
      <c r="A473" s="731"/>
      <c r="B473" s="734"/>
      <c r="C473" s="731"/>
      <c r="D473" s="740"/>
      <c r="E473" s="660"/>
      <c r="F473" s="742"/>
      <c r="G473" s="734"/>
      <c r="H473" s="661"/>
      <c r="I473" s="661"/>
      <c r="J473" s="661"/>
      <c r="K473" s="661"/>
      <c r="L473" s="661"/>
      <c r="M473" s="661"/>
      <c r="N473" s="661"/>
      <c r="O473" s="741"/>
      <c r="P473" s="662"/>
    </row>
    <row r="474" spans="1:16" ht="27" hidden="1" customHeight="1" x14ac:dyDescent="0.2">
      <c r="A474" s="731"/>
      <c r="B474" s="734"/>
      <c r="C474" s="731"/>
      <c r="D474" s="740"/>
      <c r="E474" s="660"/>
      <c r="F474" s="742"/>
      <c r="G474" s="734"/>
      <c r="H474" s="661"/>
      <c r="I474" s="661"/>
      <c r="J474" s="661"/>
      <c r="K474" s="661"/>
      <c r="L474" s="661"/>
      <c r="M474" s="661"/>
      <c r="N474" s="661"/>
      <c r="O474" s="741"/>
      <c r="P474" s="662"/>
    </row>
    <row r="475" spans="1:16" ht="27" customHeight="1" x14ac:dyDescent="0.2">
      <c r="A475" s="731"/>
      <c r="B475" s="734"/>
      <c r="C475" s="731"/>
      <c r="D475" s="740"/>
      <c r="E475" s="660"/>
      <c r="F475" s="399">
        <f>F191</f>
        <v>5738.1</v>
      </c>
      <c r="G475" s="396" t="s">
        <v>323</v>
      </c>
      <c r="H475" s="661"/>
      <c r="I475" s="661"/>
      <c r="J475" s="661"/>
      <c r="K475" s="661"/>
      <c r="L475" s="661"/>
      <c r="M475" s="661"/>
      <c r="N475" s="661"/>
      <c r="O475" s="741"/>
      <c r="P475" s="662"/>
    </row>
    <row r="476" spans="1:16" ht="35.25" customHeight="1" x14ac:dyDescent="0.2">
      <c r="A476" s="731"/>
      <c r="B476" s="734"/>
      <c r="C476" s="731"/>
      <c r="D476" s="740"/>
      <c r="E476" s="660"/>
      <c r="F476" s="399">
        <f>F452+F192</f>
        <v>3529.7160000000003</v>
      </c>
      <c r="G476" s="396">
        <v>2</v>
      </c>
      <c r="H476" s="661"/>
      <c r="I476" s="661"/>
      <c r="J476" s="661"/>
      <c r="K476" s="661"/>
      <c r="L476" s="661"/>
      <c r="M476" s="661"/>
      <c r="N476" s="661"/>
      <c r="O476" s="741"/>
      <c r="P476" s="662"/>
    </row>
    <row r="477" spans="1:16" ht="51.75" customHeight="1" x14ac:dyDescent="0.2">
      <c r="A477" s="731"/>
      <c r="B477" s="734"/>
      <c r="C477" s="731"/>
      <c r="D477" s="740"/>
      <c r="E477" s="660"/>
      <c r="F477" s="399">
        <f>F193+F41</f>
        <v>1193.72</v>
      </c>
      <c r="G477" s="396">
        <v>3</v>
      </c>
      <c r="H477" s="661"/>
      <c r="I477" s="661"/>
      <c r="J477" s="661"/>
      <c r="K477" s="661"/>
      <c r="L477" s="661"/>
      <c r="M477" s="661"/>
      <c r="N477" s="661"/>
      <c r="O477" s="741"/>
      <c r="P477" s="662"/>
    </row>
    <row r="478" spans="1:16" ht="38.25" customHeight="1" x14ac:dyDescent="0.2">
      <c r="A478" s="731"/>
      <c r="B478" s="734"/>
      <c r="C478" s="731"/>
      <c r="D478" s="740"/>
      <c r="E478" s="660"/>
      <c r="F478" s="399">
        <f>F194</f>
        <v>9880</v>
      </c>
      <c r="G478" s="396">
        <v>4</v>
      </c>
      <c r="H478" s="661"/>
      <c r="I478" s="661"/>
      <c r="J478" s="661"/>
      <c r="K478" s="661"/>
      <c r="L478" s="661"/>
      <c r="M478" s="661"/>
      <c r="N478" s="661"/>
      <c r="O478" s="741"/>
      <c r="P478" s="662"/>
    </row>
    <row r="479" spans="1:16" ht="34.5" customHeight="1" x14ac:dyDescent="0.2">
      <c r="A479" s="731"/>
      <c r="B479" s="734"/>
      <c r="C479" s="731"/>
      <c r="D479" s="740"/>
      <c r="E479" s="660"/>
      <c r="F479" s="291">
        <f>F470+F475+F476+F477+F478</f>
        <v>28655.792000000001</v>
      </c>
      <c r="G479" s="394">
        <v>5</v>
      </c>
      <c r="H479" s="661"/>
      <c r="I479" s="661"/>
      <c r="J479" s="661"/>
      <c r="K479" s="661"/>
      <c r="L479" s="661"/>
      <c r="M479" s="661"/>
      <c r="N479" s="661"/>
      <c r="O479" s="741"/>
      <c r="P479" s="662"/>
    </row>
    <row r="480" spans="1:16" ht="34.5" customHeight="1" x14ac:dyDescent="0.2">
      <c r="A480" s="731"/>
      <c r="B480" s="734"/>
      <c r="C480" s="731"/>
      <c r="D480" s="740"/>
      <c r="E480" s="660">
        <v>2018</v>
      </c>
      <c r="F480" s="399">
        <f>F454</f>
        <v>34050.120999999999</v>
      </c>
      <c r="G480" s="396">
        <v>1</v>
      </c>
      <c r="H480" s="661">
        <f>H454+H196+H42</f>
        <v>1.5218</v>
      </c>
      <c r="I480" s="661">
        <f>I454+I196+I42</f>
        <v>9779.2900000000009</v>
      </c>
      <c r="J480" s="661">
        <f>J454+J196+J42</f>
        <v>1.304</v>
      </c>
      <c r="K480" s="661"/>
      <c r="L480" s="661">
        <f>L454+L196+L42</f>
        <v>0.38829999999999998</v>
      </c>
      <c r="M480" s="661">
        <f>M454+M196+M42</f>
        <v>0.186</v>
      </c>
      <c r="N480" s="661">
        <f>N454+N196+N42</f>
        <v>9565.9850000000006</v>
      </c>
      <c r="O480" s="661"/>
      <c r="P480" s="662">
        <f>P454+P196+P42</f>
        <v>5860.34</v>
      </c>
    </row>
    <row r="481" spans="1:17" ht="34.5" customHeight="1" x14ac:dyDescent="0.2">
      <c r="A481" s="731"/>
      <c r="B481" s="734"/>
      <c r="C481" s="731"/>
      <c r="D481" s="740"/>
      <c r="E481" s="660"/>
      <c r="F481" s="399">
        <f>F455+F196</f>
        <v>41383.254000000001</v>
      </c>
      <c r="G481" s="396" t="s">
        <v>323</v>
      </c>
      <c r="H481" s="661"/>
      <c r="I481" s="661"/>
      <c r="J481" s="661"/>
      <c r="K481" s="661"/>
      <c r="L481" s="661"/>
      <c r="M481" s="661"/>
      <c r="N481" s="661"/>
      <c r="O481" s="661"/>
      <c r="P481" s="662"/>
    </row>
    <row r="482" spans="1:17" ht="34.5" customHeight="1" x14ac:dyDescent="0.2">
      <c r="A482" s="731"/>
      <c r="B482" s="734"/>
      <c r="C482" s="731"/>
      <c r="D482" s="740"/>
      <c r="E482" s="660"/>
      <c r="F482" s="399">
        <f>F456+F197</f>
        <v>7006.8240000000005</v>
      </c>
      <c r="G482" s="396">
        <v>2</v>
      </c>
      <c r="H482" s="661"/>
      <c r="I482" s="661"/>
      <c r="J482" s="661"/>
      <c r="K482" s="661"/>
      <c r="L482" s="661"/>
      <c r="M482" s="661"/>
      <c r="N482" s="661"/>
      <c r="O482" s="661"/>
      <c r="P482" s="662"/>
    </row>
    <row r="483" spans="1:17" ht="34.5" customHeight="1" x14ac:dyDescent="0.2">
      <c r="A483" s="731"/>
      <c r="B483" s="734"/>
      <c r="C483" s="731"/>
      <c r="D483" s="740"/>
      <c r="E483" s="660"/>
      <c r="F483" s="399">
        <f>F42</f>
        <v>1690.5</v>
      </c>
      <c r="G483" s="396">
        <v>3</v>
      </c>
      <c r="H483" s="661"/>
      <c r="I483" s="661"/>
      <c r="J483" s="661"/>
      <c r="K483" s="661"/>
      <c r="L483" s="661"/>
      <c r="M483" s="661"/>
      <c r="N483" s="661"/>
      <c r="O483" s="661"/>
      <c r="P483" s="662"/>
    </row>
    <row r="484" spans="1:17" ht="34.5" customHeight="1" x14ac:dyDescent="0.2">
      <c r="A484" s="731"/>
      <c r="B484" s="734"/>
      <c r="C484" s="731"/>
      <c r="D484" s="740"/>
      <c r="E484" s="660"/>
      <c r="F484" s="399">
        <v>0</v>
      </c>
      <c r="G484" s="396">
        <v>4</v>
      </c>
      <c r="H484" s="661"/>
      <c r="I484" s="661"/>
      <c r="J484" s="661"/>
      <c r="K484" s="661"/>
      <c r="L484" s="661"/>
      <c r="M484" s="661"/>
      <c r="N484" s="661"/>
      <c r="O484" s="661"/>
      <c r="P484" s="662"/>
    </row>
    <row r="485" spans="1:17" ht="34.5" customHeight="1" x14ac:dyDescent="0.2">
      <c r="A485" s="731"/>
      <c r="B485" s="734"/>
      <c r="C485" s="731"/>
      <c r="D485" s="740"/>
      <c r="E485" s="660"/>
      <c r="F485" s="291">
        <f>F480+F481+F482+F483+F484</f>
        <v>84130.698999999993</v>
      </c>
      <c r="G485" s="394">
        <v>5</v>
      </c>
      <c r="H485" s="661"/>
      <c r="I485" s="661"/>
      <c r="J485" s="661"/>
      <c r="K485" s="661"/>
      <c r="L485" s="661"/>
      <c r="M485" s="661"/>
      <c r="N485" s="661"/>
      <c r="O485" s="661"/>
      <c r="P485" s="662"/>
    </row>
    <row r="486" spans="1:17" s="8" customFormat="1" ht="39" customHeight="1" x14ac:dyDescent="0.2">
      <c r="A486" s="731"/>
      <c r="B486" s="734"/>
      <c r="C486" s="731"/>
      <c r="D486" s="740"/>
      <c r="E486" s="660">
        <v>2019</v>
      </c>
      <c r="F486" s="399">
        <f>F459</f>
        <v>49842.976999999999</v>
      </c>
      <c r="G486" s="396">
        <v>1</v>
      </c>
      <c r="H486" s="661">
        <f t="shared" ref="H486:N486" si="25">H459+H200+H43</f>
        <v>4.2514000000000003</v>
      </c>
      <c r="I486" s="661">
        <f t="shared" si="25"/>
        <v>12734.74</v>
      </c>
      <c r="J486" s="661">
        <f t="shared" si="25"/>
        <v>1.72065</v>
      </c>
      <c r="K486" s="661">
        <f t="shared" si="25"/>
        <v>6.3E-3</v>
      </c>
      <c r="L486" s="661">
        <f t="shared" si="25"/>
        <v>0.11602999999999999</v>
      </c>
      <c r="M486" s="661">
        <f t="shared" si="25"/>
        <v>0.34700000000000003</v>
      </c>
      <c r="N486" s="661">
        <f t="shared" si="25"/>
        <v>9371.630000000001</v>
      </c>
      <c r="O486" s="661"/>
      <c r="P486" s="662">
        <f>P459+P200+P43</f>
        <v>8539.27</v>
      </c>
      <c r="Q486" s="354"/>
    </row>
    <row r="487" spans="1:17" s="5" customFormat="1" ht="37.5" customHeight="1" x14ac:dyDescent="0.2">
      <c r="A487" s="731"/>
      <c r="B487" s="734"/>
      <c r="C487" s="731"/>
      <c r="D487" s="740"/>
      <c r="E487" s="660"/>
      <c r="F487" s="399">
        <f>F460+F200</f>
        <v>57248.436000000002</v>
      </c>
      <c r="G487" s="396" t="s">
        <v>323</v>
      </c>
      <c r="H487" s="661"/>
      <c r="I487" s="661"/>
      <c r="J487" s="661"/>
      <c r="K487" s="661"/>
      <c r="L487" s="661"/>
      <c r="M487" s="661"/>
      <c r="N487" s="661"/>
      <c r="O487" s="661"/>
      <c r="P487" s="662"/>
    </row>
    <row r="488" spans="1:17" ht="34.5" customHeight="1" x14ac:dyDescent="0.2">
      <c r="A488" s="731"/>
      <c r="B488" s="734"/>
      <c r="C488" s="731"/>
      <c r="D488" s="740"/>
      <c r="E488" s="660"/>
      <c r="F488" s="742">
        <f>F461+F201</f>
        <v>48294.010000000009</v>
      </c>
      <c r="G488" s="734">
        <v>2</v>
      </c>
      <c r="H488" s="661"/>
      <c r="I488" s="661"/>
      <c r="J488" s="661"/>
      <c r="K488" s="661"/>
      <c r="L488" s="661"/>
      <c r="M488" s="661"/>
      <c r="N488" s="661"/>
      <c r="O488" s="661"/>
      <c r="P488" s="662"/>
    </row>
    <row r="489" spans="1:17" ht="15" hidden="1" customHeight="1" x14ac:dyDescent="0.2">
      <c r="A489" s="731"/>
      <c r="B489" s="734"/>
      <c r="C489" s="731"/>
      <c r="D489" s="740"/>
      <c r="E489" s="660"/>
      <c r="F489" s="742"/>
      <c r="G489" s="734"/>
      <c r="H489" s="661"/>
      <c r="I489" s="661"/>
      <c r="J489" s="661"/>
      <c r="K489" s="661"/>
      <c r="L489" s="661"/>
      <c r="M489" s="661"/>
      <c r="N489" s="661"/>
      <c r="O489" s="661"/>
      <c r="P489" s="662"/>
    </row>
    <row r="490" spans="1:17" ht="30" customHeight="1" x14ac:dyDescent="0.2">
      <c r="A490" s="731"/>
      <c r="B490" s="734"/>
      <c r="C490" s="731"/>
      <c r="D490" s="740"/>
      <c r="E490" s="660"/>
      <c r="F490" s="399">
        <f>F43+F202</f>
        <v>12123.812</v>
      </c>
      <c r="G490" s="396">
        <v>3</v>
      </c>
      <c r="H490" s="661"/>
      <c r="I490" s="661"/>
      <c r="J490" s="661"/>
      <c r="K490" s="661"/>
      <c r="L490" s="661"/>
      <c r="M490" s="661"/>
      <c r="N490" s="661"/>
      <c r="O490" s="661"/>
      <c r="P490" s="662"/>
    </row>
    <row r="491" spans="1:17" ht="34.5" customHeight="1" x14ac:dyDescent="0.2">
      <c r="A491" s="731"/>
      <c r="B491" s="734"/>
      <c r="C491" s="731"/>
      <c r="D491" s="740"/>
      <c r="E491" s="660"/>
      <c r="F491" s="399">
        <f>F462+F203</f>
        <v>18984</v>
      </c>
      <c r="G491" s="396">
        <v>4</v>
      </c>
      <c r="H491" s="661"/>
      <c r="I491" s="661"/>
      <c r="J491" s="661"/>
      <c r="K491" s="661"/>
      <c r="L491" s="661"/>
      <c r="M491" s="661"/>
      <c r="N491" s="661"/>
      <c r="O491" s="661"/>
      <c r="P491" s="662"/>
    </row>
    <row r="492" spans="1:17" ht="34.5" customHeight="1" x14ac:dyDescent="0.2">
      <c r="A492" s="731"/>
      <c r="B492" s="734"/>
      <c r="C492" s="731"/>
      <c r="D492" s="740"/>
      <c r="E492" s="660"/>
      <c r="F492" s="291">
        <f>F486+F487+F488+F490+F491</f>
        <v>186493.23500000002</v>
      </c>
      <c r="G492" s="394">
        <v>5</v>
      </c>
      <c r="H492" s="661"/>
      <c r="I492" s="661"/>
      <c r="J492" s="661"/>
      <c r="K492" s="661"/>
      <c r="L492" s="661"/>
      <c r="M492" s="661"/>
      <c r="N492" s="661"/>
      <c r="O492" s="661"/>
      <c r="P492" s="662"/>
    </row>
    <row r="493" spans="1:17" ht="45.75" customHeight="1" x14ac:dyDescent="0.2">
      <c r="A493" s="731"/>
      <c r="B493" s="734"/>
      <c r="C493" s="731"/>
      <c r="D493" s="740"/>
      <c r="E493" s="660">
        <v>2020</v>
      </c>
      <c r="F493" s="399">
        <f>F464+F206</f>
        <v>334484.20299999998</v>
      </c>
      <c r="G493" s="396">
        <v>1</v>
      </c>
      <c r="H493" s="661">
        <f t="shared" ref="H493:P493" si="26">H464+H46+H206</f>
        <v>3.5561000000000003</v>
      </c>
      <c r="I493" s="661">
        <f t="shared" ref="I493:M493" si="27">I464+I46+I206</f>
        <v>11772.285</v>
      </c>
      <c r="J493" s="661">
        <f>J464+J206+J46</f>
        <v>2.6659999999999999</v>
      </c>
      <c r="K493" s="661">
        <f t="shared" si="27"/>
        <v>0</v>
      </c>
      <c r="L493" s="661">
        <f t="shared" si="27"/>
        <v>0.36062999999999995</v>
      </c>
      <c r="M493" s="661">
        <f t="shared" si="27"/>
        <v>0.66839999999999988</v>
      </c>
      <c r="N493" s="661">
        <f>N464+N46+N206</f>
        <v>1226.444</v>
      </c>
      <c r="O493" s="661"/>
      <c r="P493" s="662">
        <f t="shared" si="26"/>
        <v>6313.74</v>
      </c>
    </row>
    <row r="494" spans="1:17" ht="48" customHeight="1" x14ac:dyDescent="0.2">
      <c r="A494" s="731"/>
      <c r="B494" s="734"/>
      <c r="C494" s="731"/>
      <c r="D494" s="740"/>
      <c r="E494" s="660"/>
      <c r="F494" s="399">
        <f>F465+F372</f>
        <v>9759.6540000000005</v>
      </c>
      <c r="G494" s="396" t="s">
        <v>323</v>
      </c>
      <c r="H494" s="661"/>
      <c r="I494" s="661"/>
      <c r="J494" s="661"/>
      <c r="K494" s="661"/>
      <c r="L494" s="661"/>
      <c r="M494" s="661"/>
      <c r="N494" s="661"/>
      <c r="O494" s="661"/>
      <c r="P494" s="662"/>
    </row>
    <row r="495" spans="1:17" ht="34.5" customHeight="1" x14ac:dyDescent="0.2">
      <c r="A495" s="731"/>
      <c r="B495" s="734"/>
      <c r="C495" s="731"/>
      <c r="D495" s="740"/>
      <c r="E495" s="660"/>
      <c r="F495" s="399">
        <f>F466+F208</f>
        <v>34189.409</v>
      </c>
      <c r="G495" s="396" t="s">
        <v>450</v>
      </c>
      <c r="H495" s="661"/>
      <c r="I495" s="661"/>
      <c r="J495" s="661"/>
      <c r="K495" s="661"/>
      <c r="L495" s="661"/>
      <c r="M495" s="661"/>
      <c r="N495" s="661"/>
      <c r="O495" s="661"/>
      <c r="P495" s="662"/>
    </row>
    <row r="496" spans="1:17" ht="34.5" customHeight="1" x14ac:dyDescent="0.2">
      <c r="A496" s="731"/>
      <c r="B496" s="734"/>
      <c r="C496" s="731"/>
      <c r="D496" s="740"/>
      <c r="E496" s="660"/>
      <c r="F496" s="399">
        <f>F46+F209</f>
        <v>3183.2</v>
      </c>
      <c r="G496" s="396">
        <v>3</v>
      </c>
      <c r="H496" s="661"/>
      <c r="I496" s="661"/>
      <c r="J496" s="661"/>
      <c r="K496" s="661"/>
      <c r="L496" s="661"/>
      <c r="M496" s="661"/>
      <c r="N496" s="661"/>
      <c r="O496" s="661"/>
      <c r="P496" s="662"/>
    </row>
    <row r="497" spans="1:16" ht="34.5" customHeight="1" x14ac:dyDescent="0.2">
      <c r="A497" s="731"/>
      <c r="B497" s="734"/>
      <c r="C497" s="731"/>
      <c r="D497" s="740"/>
      <c r="E497" s="660"/>
      <c r="F497" s="399">
        <f>F47+F210+F467</f>
        <v>345004.20199999999</v>
      </c>
      <c r="G497" s="396">
        <v>4</v>
      </c>
      <c r="H497" s="661"/>
      <c r="I497" s="661"/>
      <c r="J497" s="661"/>
      <c r="K497" s="661"/>
      <c r="L497" s="661"/>
      <c r="M497" s="661"/>
      <c r="N497" s="661"/>
      <c r="O497" s="661"/>
      <c r="P497" s="662"/>
    </row>
    <row r="498" spans="1:16" ht="36.75" customHeight="1" x14ac:dyDescent="0.2">
      <c r="A498" s="731"/>
      <c r="B498" s="734"/>
      <c r="C498" s="731"/>
      <c r="D498" s="740"/>
      <c r="E498" s="660"/>
      <c r="F498" s="291">
        <f>F493+F494+F495+F496+F497</f>
        <v>726620.66799999995</v>
      </c>
      <c r="G498" s="394">
        <v>5</v>
      </c>
      <c r="H498" s="661"/>
      <c r="I498" s="661"/>
      <c r="J498" s="661"/>
      <c r="K498" s="661"/>
      <c r="L498" s="661"/>
      <c r="M498" s="661"/>
      <c r="N498" s="661"/>
      <c r="O498" s="661"/>
      <c r="P498" s="662"/>
    </row>
    <row r="499" spans="1:16" ht="34.5" hidden="1" customHeight="1" x14ac:dyDescent="0.2">
      <c r="A499" s="739"/>
      <c r="B499" s="739" t="s">
        <v>200</v>
      </c>
      <c r="C499" s="739"/>
      <c r="D499" s="738"/>
      <c r="E499" s="739"/>
      <c r="F499" s="275">
        <f>F470+F480+F486+F493</f>
        <v>426691.55699999997</v>
      </c>
      <c r="G499" s="398">
        <v>1</v>
      </c>
      <c r="H499" s="738">
        <f>H470+H480+H486+H493</f>
        <v>13.3902</v>
      </c>
      <c r="I499" s="738">
        <v>48491.59</v>
      </c>
      <c r="J499" s="738">
        <f>J470+J480+J486+J493</f>
        <v>9.4370499999999993</v>
      </c>
      <c r="K499" s="738">
        <v>0.16</v>
      </c>
      <c r="L499" s="738">
        <v>3.13</v>
      </c>
      <c r="M499" s="738">
        <v>1.54</v>
      </c>
      <c r="N499" s="738">
        <f>N470+N480+N486+N493</f>
        <v>23978.899000000001</v>
      </c>
      <c r="O499" s="738"/>
      <c r="P499" s="789">
        <v>24669</v>
      </c>
    </row>
    <row r="500" spans="1:16" ht="34.5" hidden="1" customHeight="1" x14ac:dyDescent="0.2">
      <c r="A500" s="739"/>
      <c r="B500" s="739"/>
      <c r="C500" s="739"/>
      <c r="D500" s="739"/>
      <c r="E500" s="739"/>
      <c r="F500" s="275">
        <f>F475+F481+F487+F494</f>
        <v>114129.444</v>
      </c>
      <c r="G500" s="398" t="s">
        <v>323</v>
      </c>
      <c r="H500" s="738"/>
      <c r="I500" s="738"/>
      <c r="J500" s="738"/>
      <c r="K500" s="738"/>
      <c r="L500" s="738"/>
      <c r="M500" s="738"/>
      <c r="N500" s="738"/>
      <c r="O500" s="738"/>
      <c r="P500" s="789"/>
    </row>
    <row r="501" spans="1:16" ht="34.5" customHeight="1" x14ac:dyDescent="0.2">
      <c r="A501" s="739"/>
      <c r="B501" s="739"/>
      <c r="C501" s="739"/>
      <c r="D501" s="739"/>
      <c r="E501" s="739"/>
      <c r="F501" s="275">
        <v>426691.55699999997</v>
      </c>
      <c r="G501" s="398">
        <v>1</v>
      </c>
      <c r="H501" s="738"/>
      <c r="I501" s="738"/>
      <c r="J501" s="738"/>
      <c r="K501" s="738"/>
      <c r="L501" s="738"/>
      <c r="M501" s="738"/>
      <c r="N501" s="738"/>
      <c r="O501" s="738"/>
      <c r="P501" s="789"/>
    </row>
    <row r="502" spans="1:16" ht="34.5" customHeight="1" x14ac:dyDescent="0.2">
      <c r="A502" s="739"/>
      <c r="B502" s="739"/>
      <c r="C502" s="739"/>
      <c r="D502" s="739"/>
      <c r="E502" s="739"/>
      <c r="F502" s="275">
        <v>114129.444</v>
      </c>
      <c r="G502" s="398" t="s">
        <v>323</v>
      </c>
      <c r="H502" s="738"/>
      <c r="I502" s="738"/>
      <c r="J502" s="738"/>
      <c r="K502" s="738"/>
      <c r="L502" s="738"/>
      <c r="M502" s="738"/>
      <c r="N502" s="738"/>
      <c r="O502" s="738"/>
      <c r="P502" s="789"/>
    </row>
    <row r="503" spans="1:16" ht="62.25" customHeight="1" x14ac:dyDescent="0.2">
      <c r="A503" s="739"/>
      <c r="B503" s="739"/>
      <c r="C503" s="739"/>
      <c r="D503" s="739"/>
      <c r="E503" s="739"/>
      <c r="F503" s="275">
        <f>F476+F482+F488</f>
        <v>58830.55000000001</v>
      </c>
      <c r="G503" s="398">
        <v>2</v>
      </c>
      <c r="H503" s="738"/>
      <c r="I503" s="738"/>
      <c r="J503" s="738"/>
      <c r="K503" s="738"/>
      <c r="L503" s="738"/>
      <c r="M503" s="738"/>
      <c r="N503" s="738"/>
      <c r="O503" s="738"/>
      <c r="P503" s="789"/>
    </row>
    <row r="504" spans="1:16" ht="34.5" customHeight="1" x14ac:dyDescent="0.2">
      <c r="A504" s="739"/>
      <c r="B504" s="739"/>
      <c r="C504" s="739"/>
      <c r="D504" s="739"/>
      <c r="E504" s="739"/>
      <c r="F504" s="275">
        <f>F495</f>
        <v>34189.409</v>
      </c>
      <c r="G504" s="398" t="s">
        <v>450</v>
      </c>
      <c r="H504" s="738"/>
      <c r="I504" s="738"/>
      <c r="J504" s="738"/>
      <c r="K504" s="738"/>
      <c r="L504" s="738"/>
      <c r="M504" s="738"/>
      <c r="N504" s="738"/>
      <c r="O504" s="738"/>
      <c r="P504" s="789"/>
    </row>
    <row r="505" spans="1:16" ht="34.5" customHeight="1" x14ac:dyDescent="0.2">
      <c r="A505" s="739"/>
      <c r="B505" s="739"/>
      <c r="C505" s="739"/>
      <c r="D505" s="739"/>
      <c r="E505" s="739"/>
      <c r="F505" s="275">
        <f>F477+F483+F490+F496</f>
        <v>18191.232</v>
      </c>
      <c r="G505" s="398">
        <v>3</v>
      </c>
      <c r="H505" s="738"/>
      <c r="I505" s="738"/>
      <c r="J505" s="738"/>
      <c r="K505" s="738"/>
      <c r="L505" s="738"/>
      <c r="M505" s="738"/>
      <c r="N505" s="738"/>
      <c r="O505" s="738"/>
      <c r="P505" s="789"/>
    </row>
    <row r="506" spans="1:16" ht="34.5" customHeight="1" x14ac:dyDescent="0.2">
      <c r="A506" s="739"/>
      <c r="B506" s="739"/>
      <c r="C506" s="739"/>
      <c r="D506" s="739"/>
      <c r="E506" s="739"/>
      <c r="F506" s="275">
        <f>F478+F484+F491+F497</f>
        <v>373868.20199999999</v>
      </c>
      <c r="G506" s="398">
        <v>4</v>
      </c>
      <c r="H506" s="738"/>
      <c r="I506" s="738"/>
      <c r="J506" s="738"/>
      <c r="K506" s="738"/>
      <c r="L506" s="738"/>
      <c r="M506" s="738"/>
      <c r="N506" s="738"/>
      <c r="O506" s="738"/>
      <c r="P506" s="789"/>
    </row>
    <row r="507" spans="1:16" ht="34.5" customHeight="1" x14ac:dyDescent="0.2">
      <c r="A507" s="739"/>
      <c r="B507" s="739"/>
      <c r="C507" s="739"/>
      <c r="D507" s="739"/>
      <c r="E507" s="739"/>
      <c r="F507" s="293">
        <f>F501+F502+F503+F504+F505+F506</f>
        <v>1025900.3939999999</v>
      </c>
      <c r="G507" s="292">
        <v>5</v>
      </c>
      <c r="H507" s="738"/>
      <c r="I507" s="738"/>
      <c r="J507" s="738"/>
      <c r="K507" s="738"/>
      <c r="L507" s="738"/>
      <c r="M507" s="738"/>
      <c r="N507" s="738"/>
      <c r="O507" s="738"/>
      <c r="P507" s="789"/>
    </row>
    <row r="508" spans="1:16" ht="66.75" customHeight="1" x14ac:dyDescent="0.2">
      <c r="A508" s="656" t="s">
        <v>461</v>
      </c>
      <c r="B508" s="656"/>
      <c r="C508" s="656"/>
      <c r="D508" s="656"/>
      <c r="E508" s="656"/>
      <c r="F508" s="656"/>
      <c r="G508" s="656"/>
      <c r="H508" s="656"/>
      <c r="I508" s="656"/>
      <c r="J508" s="656"/>
      <c r="K508" s="656"/>
      <c r="L508" s="656"/>
      <c r="M508" s="656"/>
      <c r="N508" s="656"/>
      <c r="O508" s="656"/>
      <c r="P508" s="656"/>
    </row>
    <row r="509" spans="1:16" ht="53.25" customHeight="1" x14ac:dyDescent="0.2">
      <c r="A509" s="788" t="s">
        <v>471</v>
      </c>
      <c r="B509" s="788"/>
      <c r="C509" s="788"/>
      <c r="D509" s="788"/>
      <c r="E509" s="788"/>
      <c r="F509" s="788"/>
      <c r="G509" s="788"/>
      <c r="H509" s="788"/>
      <c r="I509" s="788"/>
      <c r="J509" s="788"/>
      <c r="K509" s="788"/>
      <c r="L509" s="788"/>
      <c r="M509" s="788"/>
      <c r="N509" s="788"/>
      <c r="O509" s="788"/>
      <c r="P509" s="788"/>
    </row>
    <row r="510" spans="1:16" ht="18.75" x14ac:dyDescent="0.3">
      <c r="A510" s="137" t="s">
        <v>316</v>
      </c>
      <c r="B510" s="137"/>
      <c r="C510" s="137"/>
      <c r="D510" s="137"/>
      <c r="E510" s="241"/>
      <c r="F510" s="241"/>
      <c r="G510" s="241"/>
      <c r="H510" s="241"/>
      <c r="I510" s="241"/>
      <c r="J510" s="239" t="s">
        <v>302</v>
      </c>
      <c r="K510" s="239"/>
      <c r="O510" s="239" t="s">
        <v>272</v>
      </c>
      <c r="P510" s="242" t="s">
        <v>317</v>
      </c>
    </row>
    <row r="511" spans="1:16" ht="1.5" customHeight="1" x14ac:dyDescent="0.3">
      <c r="A511" s="241"/>
      <c r="B511" s="137"/>
      <c r="C511" s="241"/>
      <c r="D511" s="241"/>
      <c r="E511" s="241"/>
      <c r="F511" s="241"/>
      <c r="G511" s="241"/>
      <c r="H511" s="241"/>
      <c r="I511" s="241"/>
      <c r="J511" s="241"/>
      <c r="K511" s="241"/>
      <c r="L511" s="241"/>
      <c r="M511" s="239"/>
      <c r="N511" s="239"/>
      <c r="O511" s="239"/>
      <c r="P511" s="239"/>
    </row>
    <row r="512" spans="1:16" ht="24" customHeight="1" x14ac:dyDescent="0.3">
      <c r="A512" s="241"/>
      <c r="B512" s="137"/>
      <c r="C512" s="241"/>
      <c r="D512" s="241"/>
      <c r="E512" s="241"/>
      <c r="F512" s="241"/>
      <c r="G512" s="241"/>
      <c r="H512" s="241"/>
      <c r="I512" s="241"/>
      <c r="J512" s="241"/>
      <c r="K512" s="241"/>
      <c r="L512" s="241"/>
      <c r="M512" s="239"/>
      <c r="N512" s="239"/>
      <c r="O512" s="239"/>
      <c r="P512" s="239"/>
    </row>
    <row r="513" spans="1:16" ht="18.75" x14ac:dyDescent="0.2">
      <c r="A513" s="137" t="s">
        <v>318</v>
      </c>
      <c r="B513" s="137"/>
      <c r="C513" s="137"/>
      <c r="D513" s="137"/>
      <c r="E513" s="137"/>
      <c r="F513" s="137"/>
      <c r="G513" s="137"/>
      <c r="H513" s="137"/>
      <c r="I513" s="137"/>
      <c r="J513" s="137"/>
      <c r="K513" s="137"/>
      <c r="L513" s="137"/>
      <c r="M513" s="137"/>
      <c r="N513" s="137"/>
      <c r="O513" s="137"/>
      <c r="P513" s="243" t="s">
        <v>303</v>
      </c>
    </row>
    <row r="514" spans="1:16" ht="15.75" x14ac:dyDescent="0.2">
      <c r="A514" s="1"/>
      <c r="B514" s="138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 ht="42.75" customHeight="1" x14ac:dyDescent="0.3">
      <c r="A515" s="1"/>
      <c r="E515" s="141"/>
      <c r="F515" s="141"/>
      <c r="G515" s="141"/>
      <c r="H515" s="141"/>
      <c r="I515" s="141"/>
      <c r="L515" s="139"/>
      <c r="M515" s="139"/>
      <c r="N515" s="139"/>
      <c r="O515" s="139"/>
      <c r="P515" s="139"/>
    </row>
    <row r="518" spans="1:16" ht="40.5" customHeight="1" x14ac:dyDescent="0.2">
      <c r="F518" s="232"/>
      <c r="O518" s="238"/>
      <c r="P518" s="238"/>
    </row>
  </sheetData>
  <mergeCells count="1452">
    <mergeCell ref="C149:C151"/>
    <mergeCell ref="P180:P182"/>
    <mergeCell ref="E180:E182"/>
    <mergeCell ref="D175:D182"/>
    <mergeCell ref="C175:C182"/>
    <mergeCell ref="B175:B182"/>
    <mergeCell ref="A175:A182"/>
    <mergeCell ref="E156:E159"/>
    <mergeCell ref="C153:C161"/>
    <mergeCell ref="D153:D161"/>
    <mergeCell ref="H162:H163"/>
    <mergeCell ref="I162:I163"/>
    <mergeCell ref="L164:L165"/>
    <mergeCell ref="K169:K171"/>
    <mergeCell ref="L169:L171"/>
    <mergeCell ref="C164:C165"/>
    <mergeCell ref="D164:D165"/>
    <mergeCell ref="D162:D163"/>
    <mergeCell ref="P162:P163"/>
    <mergeCell ref="P164:P165"/>
    <mergeCell ref="M175:M179"/>
    <mergeCell ref="N175:N179"/>
    <mergeCell ref="O77:O79"/>
    <mergeCell ref="P77:P79"/>
    <mergeCell ref="H80:H82"/>
    <mergeCell ref="C88:C89"/>
    <mergeCell ref="B88:B89"/>
    <mergeCell ref="C114:C115"/>
    <mergeCell ref="H134:H136"/>
    <mergeCell ref="P146:P148"/>
    <mergeCell ref="L146:L148"/>
    <mergeCell ref="M146:M148"/>
    <mergeCell ref="N134:N136"/>
    <mergeCell ref="O143:O145"/>
    <mergeCell ref="E146:E148"/>
    <mergeCell ref="N146:N148"/>
    <mergeCell ref="C146:C148"/>
    <mergeCell ref="C143:C145"/>
    <mergeCell ref="D143:D145"/>
    <mergeCell ref="P119:P122"/>
    <mergeCell ref="E119:E122"/>
    <mergeCell ref="H123:H126"/>
    <mergeCell ref="I123:I126"/>
    <mergeCell ref="J123:J126"/>
    <mergeCell ref="K123:K126"/>
    <mergeCell ref="L123:L126"/>
    <mergeCell ref="M123:M126"/>
    <mergeCell ref="N123:N126"/>
    <mergeCell ref="C109:C112"/>
    <mergeCell ref="O134:O136"/>
    <mergeCell ref="E129:E131"/>
    <mergeCell ref="D129:D133"/>
    <mergeCell ref="N132:N133"/>
    <mergeCell ref="N140:N142"/>
    <mergeCell ref="P74:P76"/>
    <mergeCell ref="B71:B73"/>
    <mergeCell ref="O71:O73"/>
    <mergeCell ref="P71:P73"/>
    <mergeCell ref="P109:P112"/>
    <mergeCell ref="N94:N96"/>
    <mergeCell ref="O94:O96"/>
    <mergeCell ref="I116:I118"/>
    <mergeCell ref="J116:J118"/>
    <mergeCell ref="O116:O118"/>
    <mergeCell ref="E109:E111"/>
    <mergeCell ref="H109:H111"/>
    <mergeCell ref="E80:E82"/>
    <mergeCell ref="D77:D79"/>
    <mergeCell ref="D80:D82"/>
    <mergeCell ref="H83:H85"/>
    <mergeCell ref="I83:I85"/>
    <mergeCell ref="J83:J85"/>
    <mergeCell ref="K83:K85"/>
    <mergeCell ref="L83:L85"/>
    <mergeCell ref="M83:M85"/>
    <mergeCell ref="N83:N85"/>
    <mergeCell ref="O83:O85"/>
    <mergeCell ref="P83:P85"/>
    <mergeCell ref="P116:P118"/>
    <mergeCell ref="L92:L93"/>
    <mergeCell ref="O80:O82"/>
    <mergeCell ref="P80:P82"/>
    <mergeCell ref="D116:D127"/>
    <mergeCell ref="K77:K79"/>
    <mergeCell ref="L77:L79"/>
    <mergeCell ref="M77:M79"/>
    <mergeCell ref="A62:A64"/>
    <mergeCell ref="C71:C73"/>
    <mergeCell ref="D71:D73"/>
    <mergeCell ref="E71:E73"/>
    <mergeCell ref="K80:K82"/>
    <mergeCell ref="L80:L82"/>
    <mergeCell ref="M80:M82"/>
    <mergeCell ref="N80:N82"/>
    <mergeCell ref="H71:H73"/>
    <mergeCell ref="I71:I73"/>
    <mergeCell ref="J71:J73"/>
    <mergeCell ref="K71:K73"/>
    <mergeCell ref="L71:L73"/>
    <mergeCell ref="M71:M73"/>
    <mergeCell ref="N71:N73"/>
    <mergeCell ref="N74:N76"/>
    <mergeCell ref="A77:A86"/>
    <mergeCell ref="B77:B86"/>
    <mergeCell ref="C77:C86"/>
    <mergeCell ref="E77:E79"/>
    <mergeCell ref="H77:H79"/>
    <mergeCell ref="I77:I79"/>
    <mergeCell ref="J77:J79"/>
    <mergeCell ref="I80:I82"/>
    <mergeCell ref="J80:J82"/>
    <mergeCell ref="A71:A73"/>
    <mergeCell ref="B74:B76"/>
    <mergeCell ref="A74:A76"/>
    <mergeCell ref="C74:C76"/>
    <mergeCell ref="D74:D76"/>
    <mergeCell ref="E74:E76"/>
    <mergeCell ref="H74:H76"/>
    <mergeCell ref="M214:M219"/>
    <mergeCell ref="J164:J165"/>
    <mergeCell ref="O62:O64"/>
    <mergeCell ref="O68:O70"/>
    <mergeCell ref="A59:A61"/>
    <mergeCell ref="B59:B61"/>
    <mergeCell ref="C59:C61"/>
    <mergeCell ref="D59:D61"/>
    <mergeCell ref="H59:H61"/>
    <mergeCell ref="H65:H67"/>
    <mergeCell ref="D220:D225"/>
    <mergeCell ref="D109:D112"/>
    <mergeCell ref="O65:O67"/>
    <mergeCell ref="P65:P67"/>
    <mergeCell ref="H68:H70"/>
    <mergeCell ref="I68:I70"/>
    <mergeCell ref="L68:L70"/>
    <mergeCell ref="M68:M70"/>
    <mergeCell ref="D65:D67"/>
    <mergeCell ref="C65:C67"/>
    <mergeCell ref="B65:B67"/>
    <mergeCell ref="A65:A67"/>
    <mergeCell ref="E65:E67"/>
    <mergeCell ref="D68:D70"/>
    <mergeCell ref="C68:C70"/>
    <mergeCell ref="B68:B70"/>
    <mergeCell ref="A68:A70"/>
    <mergeCell ref="E68:E70"/>
    <mergeCell ref="J68:J70"/>
    <mergeCell ref="K68:K70"/>
    <mergeCell ref="J65:J67"/>
    <mergeCell ref="K65:K67"/>
    <mergeCell ref="A263:A275"/>
    <mergeCell ref="B281:B297"/>
    <mergeCell ref="H292:H296"/>
    <mergeCell ref="E263:E269"/>
    <mergeCell ref="F263:F268"/>
    <mergeCell ref="G263:G268"/>
    <mergeCell ref="C281:C297"/>
    <mergeCell ref="C263:C275"/>
    <mergeCell ref="B263:B275"/>
    <mergeCell ref="E273:E275"/>
    <mergeCell ref="E277:E279"/>
    <mergeCell ref="H263:H269"/>
    <mergeCell ref="I298:I303"/>
    <mergeCell ref="H298:H303"/>
    <mergeCell ref="L134:L136"/>
    <mergeCell ref="D238:D240"/>
    <mergeCell ref="B226:B228"/>
    <mergeCell ref="I214:I219"/>
    <mergeCell ref="I140:I142"/>
    <mergeCell ref="J140:J142"/>
    <mergeCell ref="K140:K142"/>
    <mergeCell ref="L140:L142"/>
    <mergeCell ref="I134:I136"/>
    <mergeCell ref="J134:J136"/>
    <mergeCell ref="L214:L219"/>
    <mergeCell ref="A220:A225"/>
    <mergeCell ref="A143:A145"/>
    <mergeCell ref="B143:B145"/>
    <mergeCell ref="L242:L243"/>
    <mergeCell ref="J206:J211"/>
    <mergeCell ref="K183:K186"/>
    <mergeCell ref="L183:L186"/>
    <mergeCell ref="E134:E136"/>
    <mergeCell ref="H153:H155"/>
    <mergeCell ref="B109:B112"/>
    <mergeCell ref="A109:A112"/>
    <mergeCell ref="D140:D142"/>
    <mergeCell ref="E140:E142"/>
    <mergeCell ref="C214:C219"/>
    <mergeCell ref="E162:E163"/>
    <mergeCell ref="E187:E190"/>
    <mergeCell ref="E169:E171"/>
    <mergeCell ref="F183:F185"/>
    <mergeCell ref="H164:H165"/>
    <mergeCell ref="B166:B168"/>
    <mergeCell ref="A149:A151"/>
    <mergeCell ref="B140:B142"/>
    <mergeCell ref="A191:A212"/>
    <mergeCell ref="F162:F163"/>
    <mergeCell ref="G162:G163"/>
    <mergeCell ref="E214:E219"/>
    <mergeCell ref="C140:C142"/>
    <mergeCell ref="C134:C136"/>
    <mergeCell ref="F197:F198"/>
    <mergeCell ref="A146:A148"/>
    <mergeCell ref="D191:D212"/>
    <mergeCell ref="A214:A219"/>
    <mergeCell ref="B214:B219"/>
    <mergeCell ref="B183:B190"/>
    <mergeCell ref="D149:D151"/>
    <mergeCell ref="A153:A161"/>
    <mergeCell ref="B153:B161"/>
    <mergeCell ref="A140:A142"/>
    <mergeCell ref="E143:E145"/>
    <mergeCell ref="M448:M453"/>
    <mergeCell ref="O448:O453"/>
    <mergeCell ref="N454:N458"/>
    <mergeCell ref="P499:P507"/>
    <mergeCell ref="P448:P453"/>
    <mergeCell ref="C226:C228"/>
    <mergeCell ref="B149:B151"/>
    <mergeCell ref="B191:B212"/>
    <mergeCell ref="I46:I47"/>
    <mergeCell ref="J46:J47"/>
    <mergeCell ref="K46:K47"/>
    <mergeCell ref="L46:L47"/>
    <mergeCell ref="M46:M47"/>
    <mergeCell ref="N46:N47"/>
    <mergeCell ref="C244:C249"/>
    <mergeCell ref="D244:D249"/>
    <mergeCell ref="N244:N249"/>
    <mergeCell ref="D146:D148"/>
    <mergeCell ref="I59:I61"/>
    <mergeCell ref="J59:J61"/>
    <mergeCell ref="K59:K61"/>
    <mergeCell ref="L59:L61"/>
    <mergeCell ref="M59:M61"/>
    <mergeCell ref="B62:B64"/>
    <mergeCell ref="D62:D64"/>
    <mergeCell ref="C62:C64"/>
    <mergeCell ref="H94:H96"/>
    <mergeCell ref="I94:I96"/>
    <mergeCell ref="N169:N171"/>
    <mergeCell ref="H116:H118"/>
    <mergeCell ref="E116:E118"/>
    <mergeCell ref="M116:M118"/>
    <mergeCell ref="A509:P509"/>
    <mergeCell ref="J312:J314"/>
    <mergeCell ref="H315:H319"/>
    <mergeCell ref="E320:E324"/>
    <mergeCell ref="K312:K314"/>
    <mergeCell ref="C306:C308"/>
    <mergeCell ref="D306:D308"/>
    <mergeCell ref="E306:E308"/>
    <mergeCell ref="H306:H308"/>
    <mergeCell ref="I306:I308"/>
    <mergeCell ref="B242:B243"/>
    <mergeCell ref="C242:C243"/>
    <mergeCell ref="D242:D243"/>
    <mergeCell ref="A242:A243"/>
    <mergeCell ref="K304:K305"/>
    <mergeCell ref="K277:K279"/>
    <mergeCell ref="E298:E303"/>
    <mergeCell ref="D251:D261"/>
    <mergeCell ref="E259:E261"/>
    <mergeCell ref="H259:H261"/>
    <mergeCell ref="I259:I261"/>
    <mergeCell ref="N284:N287"/>
    <mergeCell ref="M304:M305"/>
    <mergeCell ref="N304:N305"/>
    <mergeCell ref="P412:P415"/>
    <mergeCell ref="N486:N492"/>
    <mergeCell ref="G470:G474"/>
    <mergeCell ref="O273:O275"/>
    <mergeCell ref="P422:P423"/>
    <mergeCell ref="G251:G252"/>
    <mergeCell ref="G253:G254"/>
    <mergeCell ref="I292:I296"/>
    <mergeCell ref="M326:M327"/>
    <mergeCell ref="O259:O261"/>
    <mergeCell ref="O200:O205"/>
    <mergeCell ref="A226:A228"/>
    <mergeCell ref="C94:C96"/>
    <mergeCell ref="D94:D96"/>
    <mergeCell ref="E94:E96"/>
    <mergeCell ref="K109:K111"/>
    <mergeCell ref="B146:B148"/>
    <mergeCell ref="C220:C225"/>
    <mergeCell ref="C183:C190"/>
    <mergeCell ref="D183:D190"/>
    <mergeCell ref="C191:C212"/>
    <mergeCell ref="O226:O228"/>
    <mergeCell ref="J191:J195"/>
    <mergeCell ref="J214:J219"/>
    <mergeCell ref="O196:O199"/>
    <mergeCell ref="O242:O243"/>
    <mergeCell ref="L229:L233"/>
    <mergeCell ref="M229:M233"/>
    <mergeCell ref="N229:N233"/>
    <mergeCell ref="O229:O233"/>
    <mergeCell ref="H187:H189"/>
    <mergeCell ref="I187:I189"/>
    <mergeCell ref="J226:J228"/>
    <mergeCell ref="K226:K228"/>
    <mergeCell ref="L226:L228"/>
    <mergeCell ref="O169:O171"/>
    <mergeCell ref="N191:N195"/>
    <mergeCell ref="B116:B127"/>
    <mergeCell ref="A169:A174"/>
    <mergeCell ref="B169:B174"/>
    <mergeCell ref="F204:F205"/>
    <mergeCell ref="G204:G205"/>
    <mergeCell ref="K242:K243"/>
    <mergeCell ref="H242:H243"/>
    <mergeCell ref="G164:G165"/>
    <mergeCell ref="L238:L240"/>
    <mergeCell ref="N238:N240"/>
    <mergeCell ref="O238:O240"/>
    <mergeCell ref="P454:P458"/>
    <mergeCell ref="P238:P240"/>
    <mergeCell ref="P226:P228"/>
    <mergeCell ref="I315:I319"/>
    <mergeCell ref="J315:J319"/>
    <mergeCell ref="K315:K319"/>
    <mergeCell ref="O454:O458"/>
    <mergeCell ref="H238:H240"/>
    <mergeCell ref="F175:F179"/>
    <mergeCell ref="P175:P179"/>
    <mergeCell ref="J284:J287"/>
    <mergeCell ref="K284:K287"/>
    <mergeCell ref="L281:L283"/>
    <mergeCell ref="L284:L287"/>
    <mergeCell ref="O412:O415"/>
    <mergeCell ref="L244:L249"/>
    <mergeCell ref="M244:M249"/>
    <mergeCell ref="K214:K219"/>
    <mergeCell ref="P183:P186"/>
    <mergeCell ref="P187:P189"/>
    <mergeCell ref="L191:L195"/>
    <mergeCell ref="M389:M393"/>
    <mergeCell ref="N389:N393"/>
    <mergeCell ref="G403:G406"/>
    <mergeCell ref="G53:G55"/>
    <mergeCell ref="P92:P93"/>
    <mergeCell ref="P97:P98"/>
    <mergeCell ref="N59:N61"/>
    <mergeCell ref="N68:N70"/>
    <mergeCell ref="E62:E64"/>
    <mergeCell ref="P59:P61"/>
    <mergeCell ref="P62:P64"/>
    <mergeCell ref="P68:P70"/>
    <mergeCell ref="I65:I67"/>
    <mergeCell ref="J74:J76"/>
    <mergeCell ref="K74:K76"/>
    <mergeCell ref="L74:L76"/>
    <mergeCell ref="M74:M76"/>
    <mergeCell ref="O74:O76"/>
    <mergeCell ref="P123:P126"/>
    <mergeCell ref="E123:E126"/>
    <mergeCell ref="N109:N111"/>
    <mergeCell ref="L65:L67"/>
    <mergeCell ref="M65:M67"/>
    <mergeCell ref="N65:N67"/>
    <mergeCell ref="I74:I76"/>
    <mergeCell ref="N77:N79"/>
    <mergeCell ref="O59:O61"/>
    <mergeCell ref="H62:H64"/>
    <mergeCell ref="I62:I64"/>
    <mergeCell ref="J62:J64"/>
    <mergeCell ref="K62:K64"/>
    <mergeCell ref="L62:L64"/>
    <mergeCell ref="M62:M64"/>
    <mergeCell ref="N62:N64"/>
    <mergeCell ref="G94:G95"/>
    <mergeCell ref="M43:M45"/>
    <mergeCell ref="C41:C48"/>
    <mergeCell ref="B51:B55"/>
    <mergeCell ref="C51:C58"/>
    <mergeCell ref="C6:C8"/>
    <mergeCell ref="D6:D8"/>
    <mergeCell ref="P220:P225"/>
    <mergeCell ref="H143:H145"/>
    <mergeCell ref="I143:I145"/>
    <mergeCell ref="M292:M296"/>
    <mergeCell ref="N292:N296"/>
    <mergeCell ref="N309:N311"/>
    <mergeCell ref="M281:M283"/>
    <mergeCell ref="M284:M287"/>
    <mergeCell ref="D169:D174"/>
    <mergeCell ref="B162:B163"/>
    <mergeCell ref="C162:C163"/>
    <mergeCell ref="O164:O165"/>
    <mergeCell ref="C169:C174"/>
    <mergeCell ref="E153:E155"/>
    <mergeCell ref="G183:G185"/>
    <mergeCell ref="H149:H151"/>
    <mergeCell ref="I149:I151"/>
    <mergeCell ref="J149:J151"/>
    <mergeCell ref="K149:K151"/>
    <mergeCell ref="L149:L151"/>
    <mergeCell ref="M149:M151"/>
    <mergeCell ref="N149:N151"/>
    <mergeCell ref="O149:O151"/>
    <mergeCell ref="C166:C168"/>
    <mergeCell ref="M169:M171"/>
    <mergeCell ref="F53:F55"/>
    <mergeCell ref="M1:P2"/>
    <mergeCell ref="P6:P8"/>
    <mergeCell ref="L97:L98"/>
    <mergeCell ref="E92:E93"/>
    <mergeCell ref="E97:E98"/>
    <mergeCell ref="N92:N93"/>
    <mergeCell ref="H7:H8"/>
    <mergeCell ref="C129:C133"/>
    <mergeCell ref="O46:O47"/>
    <mergeCell ref="P46:P47"/>
    <mergeCell ref="A51:A55"/>
    <mergeCell ref="A56:A58"/>
    <mergeCell ref="A88:A89"/>
    <mergeCell ref="D102:D103"/>
    <mergeCell ref="C102:C103"/>
    <mergeCell ref="E46:E47"/>
    <mergeCell ref="H46:H47"/>
    <mergeCell ref="N119:N122"/>
    <mergeCell ref="O119:O122"/>
    <mergeCell ref="O109:O111"/>
    <mergeCell ref="O6:O8"/>
    <mergeCell ref="J7:N7"/>
    <mergeCell ref="J51:J55"/>
    <mergeCell ref="K51:K55"/>
    <mergeCell ref="L51:L55"/>
    <mergeCell ref="M51:M55"/>
    <mergeCell ref="N51:N55"/>
    <mergeCell ref="A3:P5"/>
    <mergeCell ref="M56:M58"/>
    <mergeCell ref="L109:L111"/>
    <mergeCell ref="M109:M111"/>
    <mergeCell ref="A91:P91"/>
    <mergeCell ref="P251:P255"/>
    <mergeCell ref="A97:A98"/>
    <mergeCell ref="O191:O195"/>
    <mergeCell ref="I169:I171"/>
    <mergeCell ref="F156:F157"/>
    <mergeCell ref="G156:G157"/>
    <mergeCell ref="H214:H219"/>
    <mergeCell ref="O162:O163"/>
    <mergeCell ref="I191:I195"/>
    <mergeCell ref="N162:N163"/>
    <mergeCell ref="H146:H148"/>
    <mergeCell ref="I146:I148"/>
    <mergeCell ref="J146:J148"/>
    <mergeCell ref="K146:K148"/>
    <mergeCell ref="B97:B98"/>
    <mergeCell ref="K191:K195"/>
    <mergeCell ref="N153:N155"/>
    <mergeCell ref="O153:O155"/>
    <mergeCell ref="A162:A163"/>
    <mergeCell ref="N97:N98"/>
    <mergeCell ref="O97:O98"/>
    <mergeCell ref="J162:J163"/>
    <mergeCell ref="I164:I165"/>
    <mergeCell ref="E164:E165"/>
    <mergeCell ref="O123:O126"/>
    <mergeCell ref="I153:I155"/>
    <mergeCell ref="A166:A168"/>
    <mergeCell ref="D166:D168"/>
    <mergeCell ref="L116:L118"/>
    <mergeCell ref="E114:E115"/>
    <mergeCell ref="F114:F115"/>
    <mergeCell ref="G114:G115"/>
    <mergeCell ref="M242:M243"/>
    <mergeCell ref="P242:P243"/>
    <mergeCell ref="E6:E8"/>
    <mergeCell ref="F6:F8"/>
    <mergeCell ref="F164:F165"/>
    <mergeCell ref="G6:G8"/>
    <mergeCell ref="I7:I8"/>
    <mergeCell ref="A10:P10"/>
    <mergeCell ref="E192:E195"/>
    <mergeCell ref="B164:B165"/>
    <mergeCell ref="A164:A165"/>
    <mergeCell ref="A128:P128"/>
    <mergeCell ref="K134:K136"/>
    <mergeCell ref="O56:O58"/>
    <mergeCell ref="J94:J96"/>
    <mergeCell ref="K116:K118"/>
    <mergeCell ref="I226:I228"/>
    <mergeCell ref="N164:N165"/>
    <mergeCell ref="A6:A8"/>
    <mergeCell ref="H6:N6"/>
    <mergeCell ref="B6:B8"/>
    <mergeCell ref="H114:H115"/>
    <mergeCell ref="E132:E133"/>
    <mergeCell ref="J187:J189"/>
    <mergeCell ref="K187:K189"/>
    <mergeCell ref="L187:L189"/>
    <mergeCell ref="I175:I179"/>
    <mergeCell ref="J175:J179"/>
    <mergeCell ref="K175:K179"/>
    <mergeCell ref="L175:L179"/>
    <mergeCell ref="L43:L45"/>
    <mergeCell ref="O206:O211"/>
    <mergeCell ref="L464:L468"/>
    <mergeCell ref="K464:K468"/>
    <mergeCell ref="P459:P463"/>
    <mergeCell ref="O298:O303"/>
    <mergeCell ref="O315:O319"/>
    <mergeCell ref="N315:N319"/>
    <mergeCell ref="L306:L308"/>
    <mergeCell ref="M306:M308"/>
    <mergeCell ref="N306:N308"/>
    <mergeCell ref="O306:O308"/>
    <mergeCell ref="P335:P337"/>
    <mergeCell ref="L335:L337"/>
    <mergeCell ref="M335:M337"/>
    <mergeCell ref="N335:N337"/>
    <mergeCell ref="O335:O337"/>
    <mergeCell ref="M315:M319"/>
    <mergeCell ref="M377:M381"/>
    <mergeCell ref="N377:N381"/>
    <mergeCell ref="L420:L421"/>
    <mergeCell ref="O328:O334"/>
    <mergeCell ref="M454:M458"/>
    <mergeCell ref="M312:M314"/>
    <mergeCell ref="N312:N314"/>
    <mergeCell ref="O312:O314"/>
    <mergeCell ref="P312:P314"/>
    <mergeCell ref="O304:O305"/>
    <mergeCell ref="P304:P305"/>
    <mergeCell ref="P309:P311"/>
    <mergeCell ref="M385:M387"/>
    <mergeCell ref="O403:O408"/>
    <mergeCell ref="L385:L387"/>
    <mergeCell ref="M309:M311"/>
    <mergeCell ref="N464:N468"/>
    <mergeCell ref="O464:O468"/>
    <mergeCell ref="O486:O492"/>
    <mergeCell ref="M459:M463"/>
    <mergeCell ref="N459:N463"/>
    <mergeCell ref="O459:O463"/>
    <mergeCell ref="K448:K453"/>
    <mergeCell ref="N448:N453"/>
    <mergeCell ref="L448:L453"/>
    <mergeCell ref="L292:L296"/>
    <mergeCell ref="K288:K291"/>
    <mergeCell ref="O480:O485"/>
    <mergeCell ref="J486:J492"/>
    <mergeCell ref="K486:K492"/>
    <mergeCell ref="L486:L492"/>
    <mergeCell ref="J470:J479"/>
    <mergeCell ref="K470:K479"/>
    <mergeCell ref="L470:L479"/>
    <mergeCell ref="L338:L340"/>
    <mergeCell ref="O365:O368"/>
    <mergeCell ref="N420:N421"/>
    <mergeCell ref="N412:N415"/>
    <mergeCell ref="K442:K443"/>
    <mergeCell ref="L442:L443"/>
    <mergeCell ref="M442:M443"/>
    <mergeCell ref="N442:N443"/>
    <mergeCell ref="O445:O447"/>
    <mergeCell ref="M369:M373"/>
    <mergeCell ref="L341:L351"/>
    <mergeCell ref="J288:J291"/>
    <mergeCell ref="O426:O427"/>
    <mergeCell ref="L454:L458"/>
    <mergeCell ref="J196:J199"/>
    <mergeCell ref="K196:K199"/>
    <mergeCell ref="L196:L199"/>
    <mergeCell ref="M196:M199"/>
    <mergeCell ref="N196:N199"/>
    <mergeCell ref="K200:K205"/>
    <mergeCell ref="M200:M205"/>
    <mergeCell ref="P191:P195"/>
    <mergeCell ref="N116:N118"/>
    <mergeCell ref="P200:P205"/>
    <mergeCell ref="O129:O131"/>
    <mergeCell ref="H132:H133"/>
    <mergeCell ref="I132:I133"/>
    <mergeCell ref="J132:J133"/>
    <mergeCell ref="K132:K133"/>
    <mergeCell ref="L132:L133"/>
    <mergeCell ref="O132:O133"/>
    <mergeCell ref="O146:O148"/>
    <mergeCell ref="P132:P133"/>
    <mergeCell ref="P129:P131"/>
    <mergeCell ref="H129:H131"/>
    <mergeCell ref="M143:M145"/>
    <mergeCell ref="N143:N145"/>
    <mergeCell ref="J143:J145"/>
    <mergeCell ref="P143:P145"/>
    <mergeCell ref="P140:P142"/>
    <mergeCell ref="M132:M133"/>
    <mergeCell ref="P149:P151"/>
    <mergeCell ref="O140:O142"/>
    <mergeCell ref="P153:P155"/>
    <mergeCell ref="K143:K145"/>
    <mergeCell ref="L153:L155"/>
    <mergeCell ref="M94:M96"/>
    <mergeCell ref="D134:D136"/>
    <mergeCell ref="M464:M468"/>
    <mergeCell ref="E459:E463"/>
    <mergeCell ref="E454:E458"/>
    <mergeCell ref="H454:H458"/>
    <mergeCell ref="E448:E453"/>
    <mergeCell ref="H459:H463"/>
    <mergeCell ref="I459:I463"/>
    <mergeCell ref="J459:J463"/>
    <mergeCell ref="L459:L463"/>
    <mergeCell ref="K459:K463"/>
    <mergeCell ref="I464:I468"/>
    <mergeCell ref="F448:F451"/>
    <mergeCell ref="G448:G451"/>
    <mergeCell ref="I448:I453"/>
    <mergeCell ref="B220:B225"/>
    <mergeCell ref="H226:H228"/>
    <mergeCell ref="J153:J155"/>
    <mergeCell ref="K153:K155"/>
    <mergeCell ref="D226:D228"/>
    <mergeCell ref="E226:E228"/>
    <mergeCell ref="E183:E186"/>
    <mergeCell ref="H220:H225"/>
    <mergeCell ref="I220:I225"/>
    <mergeCell ref="G175:G179"/>
    <mergeCell ref="H175:H179"/>
    <mergeCell ref="H119:H122"/>
    <mergeCell ref="I119:I122"/>
    <mergeCell ref="J119:J122"/>
    <mergeCell ref="K119:K122"/>
    <mergeCell ref="L119:L122"/>
    <mergeCell ref="L480:L485"/>
    <mergeCell ref="M480:M485"/>
    <mergeCell ref="E499:E507"/>
    <mergeCell ref="H499:H507"/>
    <mergeCell ref="I499:I507"/>
    <mergeCell ref="J499:J507"/>
    <mergeCell ref="K499:K507"/>
    <mergeCell ref="F470:F474"/>
    <mergeCell ref="M486:M492"/>
    <mergeCell ref="L499:L507"/>
    <mergeCell ref="F488:F489"/>
    <mergeCell ref="I470:I479"/>
    <mergeCell ref="A244:A249"/>
    <mergeCell ref="B244:B249"/>
    <mergeCell ref="F244:F247"/>
    <mergeCell ref="K164:K165"/>
    <mergeCell ref="I97:I98"/>
    <mergeCell ref="M97:M98"/>
    <mergeCell ref="M119:M122"/>
    <mergeCell ref="M153:M155"/>
    <mergeCell ref="J169:J171"/>
    <mergeCell ref="H191:H195"/>
    <mergeCell ref="H200:H205"/>
    <mergeCell ref="I200:I205"/>
    <mergeCell ref="J200:J205"/>
    <mergeCell ref="A213:P213"/>
    <mergeCell ref="J220:J225"/>
    <mergeCell ref="K220:K225"/>
    <mergeCell ref="L220:L225"/>
    <mergeCell ref="M220:M225"/>
    <mergeCell ref="N220:N225"/>
    <mergeCell ref="M187:M189"/>
    <mergeCell ref="K352:K354"/>
    <mergeCell ref="G374:G375"/>
    <mergeCell ref="A396:A416"/>
    <mergeCell ref="A374:A376"/>
    <mergeCell ref="A277:A279"/>
    <mergeCell ref="A298:A305"/>
    <mergeCell ref="B298:B305"/>
    <mergeCell ref="H341:H351"/>
    <mergeCell ref="I341:I351"/>
    <mergeCell ref="J306:J308"/>
    <mergeCell ref="F298:F301"/>
    <mergeCell ref="F457:F458"/>
    <mergeCell ref="E464:E468"/>
    <mergeCell ref="J464:J468"/>
    <mergeCell ref="M499:M507"/>
    <mergeCell ref="N499:N507"/>
    <mergeCell ref="O499:O507"/>
    <mergeCell ref="A499:A507"/>
    <mergeCell ref="B499:B507"/>
    <mergeCell ref="C499:C507"/>
    <mergeCell ref="D499:D507"/>
    <mergeCell ref="A470:A498"/>
    <mergeCell ref="D470:D498"/>
    <mergeCell ref="B470:B498"/>
    <mergeCell ref="M470:M479"/>
    <mergeCell ref="N470:N479"/>
    <mergeCell ref="O470:O479"/>
    <mergeCell ref="E480:E485"/>
    <mergeCell ref="H480:H485"/>
    <mergeCell ref="I480:I485"/>
    <mergeCell ref="J480:J485"/>
    <mergeCell ref="K480:K485"/>
    <mergeCell ref="I412:I415"/>
    <mergeCell ref="J412:J415"/>
    <mergeCell ref="K412:K415"/>
    <mergeCell ref="D335:D337"/>
    <mergeCell ref="D328:D334"/>
    <mergeCell ref="B335:B337"/>
    <mergeCell ref="B277:B279"/>
    <mergeCell ref="H486:H492"/>
    <mergeCell ref="H470:H479"/>
    <mergeCell ref="C470:C498"/>
    <mergeCell ref="E470:E479"/>
    <mergeCell ref="D277:D279"/>
    <mergeCell ref="H277:H279"/>
    <mergeCell ref="I277:I279"/>
    <mergeCell ref="J277:J279"/>
    <mergeCell ref="C277:C279"/>
    <mergeCell ref="H420:H421"/>
    <mergeCell ref="I420:I421"/>
    <mergeCell ref="J420:J421"/>
    <mergeCell ref="I454:I458"/>
    <mergeCell ref="J454:J458"/>
    <mergeCell ref="K454:K458"/>
    <mergeCell ref="G488:G489"/>
    <mergeCell ref="E486:E492"/>
    <mergeCell ref="I486:I492"/>
    <mergeCell ref="H464:H468"/>
    <mergeCell ref="J448:J453"/>
    <mergeCell ref="H412:H415"/>
    <mergeCell ref="H448:H453"/>
    <mergeCell ref="J309:J311"/>
    <mergeCell ref="C433:C435"/>
    <mergeCell ref="D433:D435"/>
    <mergeCell ref="F389:F392"/>
    <mergeCell ref="C377:C387"/>
    <mergeCell ref="D377:D387"/>
    <mergeCell ref="H369:H373"/>
    <mergeCell ref="F378:F379"/>
    <mergeCell ref="G315:G316"/>
    <mergeCell ref="A430:A432"/>
    <mergeCell ref="C430:C432"/>
    <mergeCell ref="D430:D432"/>
    <mergeCell ref="L412:L415"/>
    <mergeCell ref="M412:M415"/>
    <mergeCell ref="L298:L303"/>
    <mergeCell ref="M298:M303"/>
    <mergeCell ref="D389:D393"/>
    <mergeCell ref="G298:G301"/>
    <mergeCell ref="E315:E319"/>
    <mergeCell ref="E374:E376"/>
    <mergeCell ref="A377:A387"/>
    <mergeCell ref="E422:E423"/>
    <mergeCell ref="A417:A423"/>
    <mergeCell ref="B417:B423"/>
    <mergeCell ref="C417:C423"/>
    <mergeCell ref="D417:D423"/>
    <mergeCell ref="B430:B432"/>
    <mergeCell ref="B377:B387"/>
    <mergeCell ref="C309:C311"/>
    <mergeCell ref="F331:F332"/>
    <mergeCell ref="C426:C427"/>
    <mergeCell ref="E409:E411"/>
    <mergeCell ref="B396:B416"/>
    <mergeCell ref="C396:C416"/>
    <mergeCell ref="M365:M368"/>
    <mergeCell ref="A328:A334"/>
    <mergeCell ref="B326:B327"/>
    <mergeCell ref="B328:B334"/>
    <mergeCell ref="D326:D327"/>
    <mergeCell ref="E309:E311"/>
    <mergeCell ref="H320:H324"/>
    <mergeCell ref="I320:I324"/>
    <mergeCell ref="J377:J381"/>
    <mergeCell ref="D309:D311"/>
    <mergeCell ref="C341:C355"/>
    <mergeCell ref="A338:A340"/>
    <mergeCell ref="B338:B340"/>
    <mergeCell ref="C338:C340"/>
    <mergeCell ref="D338:D340"/>
    <mergeCell ref="J320:J324"/>
    <mergeCell ref="C312:C314"/>
    <mergeCell ref="B312:B314"/>
    <mergeCell ref="A312:A314"/>
    <mergeCell ref="D312:D314"/>
    <mergeCell ref="E369:E373"/>
    <mergeCell ref="B309:B311"/>
    <mergeCell ref="E328:E334"/>
    <mergeCell ref="F328:F330"/>
    <mergeCell ref="G328:G330"/>
    <mergeCell ref="I335:I337"/>
    <mergeCell ref="J352:J354"/>
    <mergeCell ref="A238:A240"/>
    <mergeCell ref="B238:B240"/>
    <mergeCell ref="C238:C240"/>
    <mergeCell ref="J238:J240"/>
    <mergeCell ref="G244:G247"/>
    <mergeCell ref="H244:H249"/>
    <mergeCell ref="E238:E240"/>
    <mergeCell ref="E377:E381"/>
    <mergeCell ref="B433:B435"/>
    <mergeCell ref="A433:A435"/>
    <mergeCell ref="E385:E387"/>
    <mergeCell ref="B306:B308"/>
    <mergeCell ref="I312:I314"/>
    <mergeCell ref="E360:E363"/>
    <mergeCell ref="H360:H363"/>
    <mergeCell ref="I360:I363"/>
    <mergeCell ref="F360:F361"/>
    <mergeCell ref="G360:G361"/>
    <mergeCell ref="G369:G370"/>
    <mergeCell ref="F369:F370"/>
    <mergeCell ref="F371:F372"/>
    <mergeCell ref="I426:I427"/>
    <mergeCell ref="J426:J427"/>
    <mergeCell ref="E403:E408"/>
    <mergeCell ref="E396:E402"/>
    <mergeCell ref="A356:A363"/>
    <mergeCell ref="B426:B427"/>
    <mergeCell ref="A426:A427"/>
    <mergeCell ref="C298:C305"/>
    <mergeCell ref="I281:I283"/>
    <mergeCell ref="E312:E314"/>
    <mergeCell ref="E326:E327"/>
    <mergeCell ref="F312:F313"/>
    <mergeCell ref="G312:G313"/>
    <mergeCell ref="F315:F316"/>
    <mergeCell ref="E284:E287"/>
    <mergeCell ref="J335:J337"/>
    <mergeCell ref="K335:K337"/>
    <mergeCell ref="D281:D297"/>
    <mergeCell ref="E288:E291"/>
    <mergeCell ref="A440:A443"/>
    <mergeCell ref="G457:G458"/>
    <mergeCell ref="D396:D416"/>
    <mergeCell ref="D298:D305"/>
    <mergeCell ref="D341:D355"/>
    <mergeCell ref="G331:G332"/>
    <mergeCell ref="B374:B376"/>
    <mergeCell ref="C374:C376"/>
    <mergeCell ref="D374:D376"/>
    <mergeCell ref="C389:C393"/>
    <mergeCell ref="B389:B393"/>
    <mergeCell ref="C326:C327"/>
    <mergeCell ref="K403:K408"/>
    <mergeCell ref="D426:D427"/>
    <mergeCell ref="H426:H427"/>
    <mergeCell ref="K418:K419"/>
    <mergeCell ref="E442:E443"/>
    <mergeCell ref="E440:E441"/>
    <mergeCell ref="B356:B363"/>
    <mergeCell ref="I369:I373"/>
    <mergeCell ref="A394:A395"/>
    <mergeCell ref="A365:A373"/>
    <mergeCell ref="B365:B373"/>
    <mergeCell ref="A326:A327"/>
    <mergeCell ref="B251:B261"/>
    <mergeCell ref="C251:C261"/>
    <mergeCell ref="K281:K283"/>
    <mergeCell ref="I389:I393"/>
    <mergeCell ref="G378:G379"/>
    <mergeCell ref="A309:A311"/>
    <mergeCell ref="I338:I340"/>
    <mergeCell ref="J338:J340"/>
    <mergeCell ref="K338:K340"/>
    <mergeCell ref="H328:H334"/>
    <mergeCell ref="I328:I334"/>
    <mergeCell ref="J328:J334"/>
    <mergeCell ref="D448:D469"/>
    <mergeCell ref="E382:E384"/>
    <mergeCell ref="A389:A393"/>
    <mergeCell ref="E389:E393"/>
    <mergeCell ref="E418:E419"/>
    <mergeCell ref="J259:J261"/>
    <mergeCell ref="J273:J275"/>
    <mergeCell ref="J298:J303"/>
    <mergeCell ref="E251:E255"/>
    <mergeCell ref="F251:F252"/>
    <mergeCell ref="F253:F254"/>
    <mergeCell ref="E281:E283"/>
    <mergeCell ref="K360:K363"/>
    <mergeCell ref="D440:D443"/>
    <mergeCell ref="C440:C443"/>
    <mergeCell ref="B341:B355"/>
    <mergeCell ref="B440:B443"/>
    <mergeCell ref="C335:C337"/>
    <mergeCell ref="C328:C334"/>
    <mergeCell ref="H281:H283"/>
    <mergeCell ref="M273:M275"/>
    <mergeCell ref="N273:N275"/>
    <mergeCell ref="N288:N291"/>
    <mergeCell ref="H273:H275"/>
    <mergeCell ref="G389:G392"/>
    <mergeCell ref="H389:H393"/>
    <mergeCell ref="I374:I376"/>
    <mergeCell ref="G396:G401"/>
    <mergeCell ref="F396:F401"/>
    <mergeCell ref="I263:I269"/>
    <mergeCell ref="J263:J269"/>
    <mergeCell ref="O263:O269"/>
    <mergeCell ref="L259:L261"/>
    <mergeCell ref="M259:M261"/>
    <mergeCell ref="E341:E351"/>
    <mergeCell ref="F343:F350"/>
    <mergeCell ref="G343:G350"/>
    <mergeCell ref="F374:F375"/>
    <mergeCell ref="G371:G372"/>
    <mergeCell ref="L277:L279"/>
    <mergeCell ref="O309:O311"/>
    <mergeCell ref="E365:E368"/>
    <mergeCell ref="H352:H354"/>
    <mergeCell ref="I352:I354"/>
    <mergeCell ref="L312:L314"/>
    <mergeCell ref="N277:N279"/>
    <mergeCell ref="N281:N283"/>
    <mergeCell ref="H288:H291"/>
    <mergeCell ref="K369:K373"/>
    <mergeCell ref="N365:N368"/>
    <mergeCell ref="L263:L269"/>
    <mergeCell ref="I288:I291"/>
    <mergeCell ref="P259:P261"/>
    <mergeCell ref="H180:H182"/>
    <mergeCell ref="I180:I182"/>
    <mergeCell ref="J180:J182"/>
    <mergeCell ref="K180:K182"/>
    <mergeCell ref="L180:L182"/>
    <mergeCell ref="P196:P199"/>
    <mergeCell ref="F206:F207"/>
    <mergeCell ref="G197:G198"/>
    <mergeCell ref="M238:M240"/>
    <mergeCell ref="E220:E225"/>
    <mergeCell ref="H326:H327"/>
    <mergeCell ref="I326:I327"/>
    <mergeCell ref="I273:I275"/>
    <mergeCell ref="K273:K275"/>
    <mergeCell ref="J326:J327"/>
    <mergeCell ref="O270:O272"/>
    <mergeCell ref="I238:I240"/>
    <mergeCell ref="M263:M269"/>
    <mergeCell ref="K256:K258"/>
    <mergeCell ref="L256:L258"/>
    <mergeCell ref="K244:K249"/>
    <mergeCell ref="I309:I311"/>
    <mergeCell ref="L315:L319"/>
    <mergeCell ref="I304:I305"/>
    <mergeCell ref="H304:H305"/>
    <mergeCell ref="M288:M291"/>
    <mergeCell ref="K259:K261"/>
    <mergeCell ref="H251:H255"/>
    <mergeCell ref="H256:H258"/>
    <mergeCell ref="L251:L255"/>
    <mergeCell ref="M251:M255"/>
    <mergeCell ref="P229:P233"/>
    <mergeCell ref="I356:I359"/>
    <mergeCell ref="J356:J359"/>
    <mergeCell ref="K356:K359"/>
    <mergeCell ref="L356:L359"/>
    <mergeCell ref="M356:M359"/>
    <mergeCell ref="O281:O283"/>
    <mergeCell ref="O220:O225"/>
    <mergeCell ref="I242:I243"/>
    <mergeCell ref="P277:P279"/>
    <mergeCell ref="M277:M279"/>
    <mergeCell ref="K251:K255"/>
    <mergeCell ref="I256:I258"/>
    <mergeCell ref="J256:J258"/>
    <mergeCell ref="P270:P272"/>
    <mergeCell ref="P356:P359"/>
    <mergeCell ref="P288:P291"/>
    <mergeCell ref="P281:P283"/>
    <mergeCell ref="N242:N243"/>
    <mergeCell ref="K341:K351"/>
    <mergeCell ref="M256:M258"/>
    <mergeCell ref="N256:N258"/>
    <mergeCell ref="P284:P287"/>
    <mergeCell ref="P298:P303"/>
    <mergeCell ref="P315:P319"/>
    <mergeCell ref="P338:P340"/>
    <mergeCell ref="K320:K324"/>
    <mergeCell ref="P306:P308"/>
    <mergeCell ref="O292:O296"/>
    <mergeCell ref="P292:P296"/>
    <mergeCell ref="O288:O291"/>
    <mergeCell ref="P263:P269"/>
    <mergeCell ref="P206:P211"/>
    <mergeCell ref="P214:P219"/>
    <mergeCell ref="J97:J98"/>
    <mergeCell ref="K97:K98"/>
    <mergeCell ref="J137:J139"/>
    <mergeCell ref="K137:K139"/>
    <mergeCell ref="N137:N139"/>
    <mergeCell ref="O137:O139"/>
    <mergeCell ref="D137:D139"/>
    <mergeCell ref="E137:E139"/>
    <mergeCell ref="E149:E151"/>
    <mergeCell ref="F149:F151"/>
    <mergeCell ref="G149:G151"/>
    <mergeCell ref="O214:O219"/>
    <mergeCell ref="E200:E205"/>
    <mergeCell ref="A114:A115"/>
    <mergeCell ref="B114:B115"/>
    <mergeCell ref="H169:H171"/>
    <mergeCell ref="I129:I131"/>
    <mergeCell ref="P169:P171"/>
    <mergeCell ref="P137:P139"/>
    <mergeCell ref="D214:D219"/>
    <mergeCell ref="O175:O179"/>
    <mergeCell ref="N200:N205"/>
    <mergeCell ref="N206:N211"/>
    <mergeCell ref="N187:N189"/>
    <mergeCell ref="O187:O189"/>
    <mergeCell ref="M164:M165"/>
    <mergeCell ref="M191:M195"/>
    <mergeCell ref="L200:L205"/>
    <mergeCell ref="H196:H199"/>
    <mergeCell ref="I196:I199"/>
    <mergeCell ref="A129:A133"/>
    <mergeCell ref="B134:B136"/>
    <mergeCell ref="P134:P136"/>
    <mergeCell ref="A137:A139"/>
    <mergeCell ref="B137:B139"/>
    <mergeCell ref="C137:C139"/>
    <mergeCell ref="E59:E61"/>
    <mergeCell ref="E83:E86"/>
    <mergeCell ref="H97:H98"/>
    <mergeCell ref="F97:F98"/>
    <mergeCell ref="G97:G98"/>
    <mergeCell ref="D97:D98"/>
    <mergeCell ref="G129:G130"/>
    <mergeCell ref="A116:A127"/>
    <mergeCell ref="A87:P87"/>
    <mergeCell ref="B129:B133"/>
    <mergeCell ref="C97:C98"/>
    <mergeCell ref="P94:P96"/>
    <mergeCell ref="D114:D115"/>
    <mergeCell ref="I109:I111"/>
    <mergeCell ref="J109:J111"/>
    <mergeCell ref="A134:A136"/>
    <mergeCell ref="H137:H139"/>
    <mergeCell ref="I137:I139"/>
    <mergeCell ref="B94:B96"/>
    <mergeCell ref="F129:F130"/>
    <mergeCell ref="C116:C127"/>
    <mergeCell ref="A102:A103"/>
    <mergeCell ref="A94:A96"/>
    <mergeCell ref="N129:N131"/>
    <mergeCell ref="M137:M139"/>
    <mergeCell ref="J92:J93"/>
    <mergeCell ref="P51:P55"/>
    <mergeCell ref="F43:F45"/>
    <mergeCell ref="G43:G45"/>
    <mergeCell ref="A50:P50"/>
    <mergeCell ref="A41:A48"/>
    <mergeCell ref="D41:D48"/>
    <mergeCell ref="A49:P49"/>
    <mergeCell ref="C92:C93"/>
    <mergeCell ref="D92:D93"/>
    <mergeCell ref="B92:B93"/>
    <mergeCell ref="O92:O93"/>
    <mergeCell ref="F92:F93"/>
    <mergeCell ref="G92:G93"/>
    <mergeCell ref="M92:M93"/>
    <mergeCell ref="H92:H93"/>
    <mergeCell ref="I92:I93"/>
    <mergeCell ref="D83:D86"/>
    <mergeCell ref="D51:D58"/>
    <mergeCell ref="E51:E55"/>
    <mergeCell ref="H51:H55"/>
    <mergeCell ref="I51:I55"/>
    <mergeCell ref="E56:E58"/>
    <mergeCell ref="H56:H58"/>
    <mergeCell ref="I56:I58"/>
    <mergeCell ref="P56:P58"/>
    <mergeCell ref="K92:K93"/>
    <mergeCell ref="N56:N58"/>
    <mergeCell ref="B56:B58"/>
    <mergeCell ref="A92:A93"/>
    <mergeCell ref="J56:J58"/>
    <mergeCell ref="K56:K58"/>
    <mergeCell ref="L56:L58"/>
    <mergeCell ref="D315:D325"/>
    <mergeCell ref="E292:E296"/>
    <mergeCell ref="H312:H314"/>
    <mergeCell ref="E356:E359"/>
    <mergeCell ref="D365:D373"/>
    <mergeCell ref="E304:E305"/>
    <mergeCell ref="K292:K296"/>
    <mergeCell ref="K309:K311"/>
    <mergeCell ref="K374:K376"/>
    <mergeCell ref="J341:J351"/>
    <mergeCell ref="B41:B48"/>
    <mergeCell ref="E43:E45"/>
    <mergeCell ref="H43:H45"/>
    <mergeCell ref="I43:I45"/>
    <mergeCell ref="J43:J45"/>
    <mergeCell ref="K43:K45"/>
    <mergeCell ref="O51:O55"/>
    <mergeCell ref="K94:K96"/>
    <mergeCell ref="L94:L96"/>
    <mergeCell ref="N214:N219"/>
    <mergeCell ref="H140:H142"/>
    <mergeCell ref="L360:L363"/>
    <mergeCell ref="E338:E340"/>
    <mergeCell ref="H338:H340"/>
    <mergeCell ref="H335:H337"/>
    <mergeCell ref="L369:L373"/>
    <mergeCell ref="N356:N359"/>
    <mergeCell ref="O356:O359"/>
    <mergeCell ref="H356:H359"/>
    <mergeCell ref="O360:O363"/>
    <mergeCell ref="N251:N255"/>
    <mergeCell ref="L304:L305"/>
    <mergeCell ref="L137:L139"/>
    <mergeCell ref="K162:K163"/>
    <mergeCell ref="L162:L163"/>
    <mergeCell ref="M162:M163"/>
    <mergeCell ref="L143:L145"/>
    <mergeCell ref="I114:I115"/>
    <mergeCell ref="J114:J115"/>
    <mergeCell ref="K114:K115"/>
    <mergeCell ref="L114:L115"/>
    <mergeCell ref="M114:M115"/>
    <mergeCell ref="N114:N115"/>
    <mergeCell ref="O114:O115"/>
    <mergeCell ref="F94:F95"/>
    <mergeCell ref="M134:M136"/>
    <mergeCell ref="M140:M142"/>
    <mergeCell ref="H385:H387"/>
    <mergeCell ref="I385:I387"/>
    <mergeCell ref="J385:J387"/>
    <mergeCell ref="K385:K387"/>
    <mergeCell ref="K326:K327"/>
    <mergeCell ref="J304:J305"/>
    <mergeCell ref="H309:H311"/>
    <mergeCell ref="J281:J283"/>
    <mergeCell ref="K263:K269"/>
    <mergeCell ref="M360:M363"/>
    <mergeCell ref="J292:J296"/>
    <mergeCell ref="K306:K308"/>
    <mergeCell ref="O277:O279"/>
    <mergeCell ref="N298:N303"/>
    <mergeCell ref="O341:O351"/>
    <mergeCell ref="J360:J363"/>
    <mergeCell ref="L288:L291"/>
    <mergeCell ref="H442:H443"/>
    <mergeCell ref="I442:I443"/>
    <mergeCell ref="J442:J443"/>
    <mergeCell ref="A508:P508"/>
    <mergeCell ref="N43:N45"/>
    <mergeCell ref="O43:O45"/>
    <mergeCell ref="P43:P45"/>
    <mergeCell ref="A306:A308"/>
    <mergeCell ref="P464:P468"/>
    <mergeCell ref="E493:E498"/>
    <mergeCell ref="H493:H498"/>
    <mergeCell ref="I493:I498"/>
    <mergeCell ref="J493:J498"/>
    <mergeCell ref="K493:K498"/>
    <mergeCell ref="L493:L498"/>
    <mergeCell ref="M493:M498"/>
    <mergeCell ref="N493:N498"/>
    <mergeCell ref="O493:O498"/>
    <mergeCell ref="P493:P498"/>
    <mergeCell ref="N480:N485"/>
    <mergeCell ref="P470:P479"/>
    <mergeCell ref="P480:P485"/>
    <mergeCell ref="P486:P492"/>
    <mergeCell ref="P328:P334"/>
    <mergeCell ref="A436:A439"/>
    <mergeCell ref="B436:B439"/>
    <mergeCell ref="C436:C439"/>
    <mergeCell ref="D436:D439"/>
    <mergeCell ref="E352:E353"/>
    <mergeCell ref="K389:K393"/>
    <mergeCell ref="P360:P363"/>
    <mergeCell ref="D88:D89"/>
    <mergeCell ref="B448:B469"/>
    <mergeCell ref="N369:N373"/>
    <mergeCell ref="O369:O373"/>
    <mergeCell ref="A183:A190"/>
    <mergeCell ref="A341:A355"/>
    <mergeCell ref="N320:N324"/>
    <mergeCell ref="A335:A337"/>
    <mergeCell ref="N263:N269"/>
    <mergeCell ref="N328:N334"/>
    <mergeCell ref="A315:A325"/>
    <mergeCell ref="B315:B325"/>
    <mergeCell ref="C315:C325"/>
    <mergeCell ref="M320:M324"/>
    <mergeCell ref="E206:E211"/>
    <mergeCell ref="H206:H211"/>
    <mergeCell ref="I284:I287"/>
    <mergeCell ref="H284:H287"/>
    <mergeCell ref="E256:E258"/>
    <mergeCell ref="E270:E272"/>
    <mergeCell ref="H270:H272"/>
    <mergeCell ref="I270:I272"/>
    <mergeCell ref="J270:J272"/>
    <mergeCell ref="K270:K272"/>
    <mergeCell ref="L270:L272"/>
    <mergeCell ref="M270:M272"/>
    <mergeCell ref="N270:N272"/>
    <mergeCell ref="F215:F216"/>
    <mergeCell ref="G215:G216"/>
    <mergeCell ref="I229:I233"/>
    <mergeCell ref="G231:G233"/>
    <mergeCell ref="M341:M351"/>
    <mergeCell ref="J369:J373"/>
    <mergeCell ref="A281:A297"/>
    <mergeCell ref="C229:C236"/>
    <mergeCell ref="A229:A236"/>
    <mergeCell ref="H234:H236"/>
    <mergeCell ref="I234:I236"/>
    <mergeCell ref="J234:J236"/>
    <mergeCell ref="K234:K236"/>
    <mergeCell ref="L234:L236"/>
    <mergeCell ref="M234:M236"/>
    <mergeCell ref="N234:N236"/>
    <mergeCell ref="O234:O236"/>
    <mergeCell ref="P234:P236"/>
    <mergeCell ref="E229:E233"/>
    <mergeCell ref="J229:J233"/>
    <mergeCell ref="K229:K233"/>
    <mergeCell ref="I251:I255"/>
    <mergeCell ref="J251:J255"/>
    <mergeCell ref="O244:O249"/>
    <mergeCell ref="P273:P275"/>
    <mergeCell ref="E242:E243"/>
    <mergeCell ref="E244:E249"/>
    <mergeCell ref="J242:J243"/>
    <mergeCell ref="I244:I249"/>
    <mergeCell ref="J244:J249"/>
    <mergeCell ref="L273:L275"/>
    <mergeCell ref="A251:A261"/>
    <mergeCell ref="D263:D275"/>
    <mergeCell ref="O256:O258"/>
    <mergeCell ref="P256:P258"/>
    <mergeCell ref="B229:B236"/>
    <mergeCell ref="H229:H233"/>
    <mergeCell ref="N259:N261"/>
    <mergeCell ref="E420:E421"/>
    <mergeCell ref="M420:M421"/>
    <mergeCell ref="P341:P351"/>
    <mergeCell ref="N341:N351"/>
    <mergeCell ref="P365:P368"/>
    <mergeCell ref="P326:P327"/>
    <mergeCell ref="N326:N327"/>
    <mergeCell ref="O326:O327"/>
    <mergeCell ref="K298:K303"/>
    <mergeCell ref="O284:O287"/>
    <mergeCell ref="M338:M340"/>
    <mergeCell ref="N338:N340"/>
    <mergeCell ref="O338:O340"/>
    <mergeCell ref="L326:L327"/>
    <mergeCell ref="L309:L311"/>
    <mergeCell ref="L320:L324"/>
    <mergeCell ref="H374:H376"/>
    <mergeCell ref="P320:P324"/>
    <mergeCell ref="K328:K334"/>
    <mergeCell ref="L328:L334"/>
    <mergeCell ref="N360:N363"/>
    <mergeCell ref="L352:L354"/>
    <mergeCell ref="M352:M354"/>
    <mergeCell ref="N352:N354"/>
    <mergeCell ref="M328:M334"/>
    <mergeCell ref="O352:O354"/>
    <mergeCell ref="O320:O324"/>
    <mergeCell ref="L389:L393"/>
    <mergeCell ref="E412:E415"/>
    <mergeCell ref="E335:E337"/>
    <mergeCell ref="F309:F310"/>
    <mergeCell ref="G309:G310"/>
    <mergeCell ref="P403:P408"/>
    <mergeCell ref="O420:O421"/>
    <mergeCell ref="L403:L408"/>
    <mergeCell ref="M403:M408"/>
    <mergeCell ref="N403:N408"/>
    <mergeCell ref="H396:H402"/>
    <mergeCell ref="I396:I402"/>
    <mergeCell ref="J396:J402"/>
    <mergeCell ref="K396:K402"/>
    <mergeCell ref="L396:L402"/>
    <mergeCell ref="M396:M402"/>
    <mergeCell ref="N396:N402"/>
    <mergeCell ref="O374:O376"/>
    <mergeCell ref="N394:N395"/>
    <mergeCell ref="O394:O395"/>
    <mergeCell ref="J389:J393"/>
    <mergeCell ref="H403:H408"/>
    <mergeCell ref="I403:I408"/>
    <mergeCell ref="J403:J408"/>
    <mergeCell ref="P420:P421"/>
    <mergeCell ref="K420:K421"/>
    <mergeCell ref="H418:H419"/>
    <mergeCell ref="I418:I419"/>
    <mergeCell ref="J418:J419"/>
    <mergeCell ref="L418:L419"/>
    <mergeCell ref="M418:M419"/>
    <mergeCell ref="P377:P381"/>
    <mergeCell ref="N418:N419"/>
    <mergeCell ref="O396:O402"/>
    <mergeCell ref="P396:P402"/>
    <mergeCell ref="O418:O419"/>
    <mergeCell ref="P418:P419"/>
    <mergeCell ref="P394:P395"/>
    <mergeCell ref="H382:H384"/>
    <mergeCell ref="I382:I384"/>
    <mergeCell ref="J382:J384"/>
    <mergeCell ref="K382:K384"/>
    <mergeCell ref="L382:L384"/>
    <mergeCell ref="M382:M384"/>
    <mergeCell ref="N382:N384"/>
    <mergeCell ref="O382:O384"/>
    <mergeCell ref="O389:O393"/>
    <mergeCell ref="O385:O387"/>
    <mergeCell ref="N385:N387"/>
    <mergeCell ref="P385:P387"/>
    <mergeCell ref="N374:N376"/>
    <mergeCell ref="J374:J376"/>
    <mergeCell ref="O377:O381"/>
    <mergeCell ref="M374:M376"/>
    <mergeCell ref="H394:H395"/>
    <mergeCell ref="I394:I395"/>
    <mergeCell ref="J394:J395"/>
    <mergeCell ref="K394:K395"/>
    <mergeCell ref="L394:L395"/>
    <mergeCell ref="M394:M395"/>
    <mergeCell ref="I377:I381"/>
    <mergeCell ref="K377:K381"/>
    <mergeCell ref="H377:H381"/>
    <mergeCell ref="L374:L376"/>
    <mergeCell ref="P382:P384"/>
    <mergeCell ref="P440:P441"/>
    <mergeCell ref="H409:H411"/>
    <mergeCell ref="I409:I411"/>
    <mergeCell ref="J409:J411"/>
    <mergeCell ref="K409:K411"/>
    <mergeCell ref="L409:L411"/>
    <mergeCell ref="M409:M411"/>
    <mergeCell ref="N409:N411"/>
    <mergeCell ref="O409:O411"/>
    <mergeCell ref="P409:P411"/>
    <mergeCell ref="P442:P443"/>
    <mergeCell ref="O442:O443"/>
    <mergeCell ref="H422:H423"/>
    <mergeCell ref="I422:I423"/>
    <mergeCell ref="J422:J423"/>
    <mergeCell ref="K422:K423"/>
    <mergeCell ref="L422:L423"/>
    <mergeCell ref="M422:M423"/>
    <mergeCell ref="N422:N423"/>
    <mergeCell ref="O422:O423"/>
    <mergeCell ref="K426:K427"/>
    <mergeCell ref="L426:L427"/>
    <mergeCell ref="H440:H441"/>
    <mergeCell ref="I440:I441"/>
    <mergeCell ref="J440:J441"/>
    <mergeCell ref="K440:K441"/>
    <mergeCell ref="L440:L441"/>
    <mergeCell ref="M440:M441"/>
    <mergeCell ref="O440:O441"/>
    <mergeCell ref="N440:N441"/>
    <mergeCell ref="M426:M427"/>
    <mergeCell ref="N426:N427"/>
    <mergeCell ref="I156:I159"/>
    <mergeCell ref="J156:J159"/>
    <mergeCell ref="K156:K159"/>
    <mergeCell ref="L156:L159"/>
    <mergeCell ref="M156:M159"/>
    <mergeCell ref="N156:N159"/>
    <mergeCell ref="O156:O159"/>
    <mergeCell ref="P156:P159"/>
    <mergeCell ref="P244:P249"/>
    <mergeCell ref="F335:F336"/>
    <mergeCell ref="G335:G336"/>
    <mergeCell ref="C356:C363"/>
    <mergeCell ref="D356:D363"/>
    <mergeCell ref="F222:F223"/>
    <mergeCell ref="P389:P393"/>
    <mergeCell ref="G222:G223"/>
    <mergeCell ref="F220:F221"/>
    <mergeCell ref="G220:G221"/>
    <mergeCell ref="C365:C373"/>
    <mergeCell ref="P352:P354"/>
    <mergeCell ref="H183:H186"/>
    <mergeCell ref="I183:I186"/>
    <mergeCell ref="J183:J186"/>
    <mergeCell ref="D229:D236"/>
    <mergeCell ref="P374:P376"/>
    <mergeCell ref="L377:L381"/>
    <mergeCell ref="H365:H368"/>
    <mergeCell ref="I365:I368"/>
    <mergeCell ref="J365:J368"/>
    <mergeCell ref="K365:K368"/>
    <mergeCell ref="L365:L368"/>
    <mergeCell ref="P369:P373"/>
    <mergeCell ref="P105:P108"/>
    <mergeCell ref="P114:P115"/>
    <mergeCell ref="J129:J131"/>
    <mergeCell ref="K129:K131"/>
    <mergeCell ref="L129:L131"/>
    <mergeCell ref="M129:M131"/>
    <mergeCell ref="P445:P447"/>
    <mergeCell ref="F320:F323"/>
    <mergeCell ref="G320:G323"/>
    <mergeCell ref="A445:A447"/>
    <mergeCell ref="B445:B447"/>
    <mergeCell ref="C445:C447"/>
    <mergeCell ref="D445:D447"/>
    <mergeCell ref="E445:E447"/>
    <mergeCell ref="H445:H447"/>
    <mergeCell ref="I445:I447"/>
    <mergeCell ref="J445:J447"/>
    <mergeCell ref="K445:K447"/>
    <mergeCell ref="L445:L447"/>
    <mergeCell ref="M445:M447"/>
    <mergeCell ref="N445:N447"/>
    <mergeCell ref="E234:E236"/>
    <mergeCell ref="F231:F233"/>
    <mergeCell ref="M183:M186"/>
    <mergeCell ref="N183:N186"/>
    <mergeCell ref="O183:O186"/>
    <mergeCell ref="E175:E179"/>
    <mergeCell ref="M180:M182"/>
    <mergeCell ref="N180:N182"/>
    <mergeCell ref="O180:O182"/>
    <mergeCell ref="G206:G207"/>
    <mergeCell ref="K238:K240"/>
    <mergeCell ref="C448:C469"/>
    <mergeCell ref="A448:A469"/>
    <mergeCell ref="B105:B108"/>
    <mergeCell ref="A105:A108"/>
    <mergeCell ref="C105:C108"/>
    <mergeCell ref="D105:D108"/>
    <mergeCell ref="E105:E108"/>
    <mergeCell ref="F105:F106"/>
    <mergeCell ref="G105:G106"/>
    <mergeCell ref="H105:H108"/>
    <mergeCell ref="I105:I108"/>
    <mergeCell ref="J105:J108"/>
    <mergeCell ref="K105:K108"/>
    <mergeCell ref="L105:L108"/>
    <mergeCell ref="M105:M108"/>
    <mergeCell ref="N105:N108"/>
    <mergeCell ref="O105:O108"/>
    <mergeCell ref="K206:K211"/>
    <mergeCell ref="L206:L211"/>
    <mergeCell ref="M206:M211"/>
    <mergeCell ref="O251:O255"/>
    <mergeCell ref="E196:E199"/>
    <mergeCell ref="M226:M228"/>
    <mergeCell ref="N226:N228"/>
    <mergeCell ref="I206:I211"/>
    <mergeCell ref="B394:B395"/>
    <mergeCell ref="C394:C395"/>
    <mergeCell ref="D394:D395"/>
    <mergeCell ref="E394:E395"/>
    <mergeCell ref="F158:F159"/>
    <mergeCell ref="G158:G159"/>
    <mergeCell ref="H156:H159"/>
  </mergeCells>
  <printOptions horizontalCentered="1" verticalCentered="1"/>
  <pageMargins left="0.43307086614173229" right="0.11811023622047245" top="0.27559055118110237" bottom="0.74803149606299213" header="0.43307086614173229" footer="0.35433070866141736"/>
  <pageSetup paperSize="9" scale="52" fitToHeight="0" orientation="landscape" r:id="rId1"/>
  <headerFooter>
    <oddHeader>&amp;L&amp;P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9" sqref="M29"/>
    </sheetView>
  </sheetViews>
  <sheetFormatPr defaultRowHeight="12.75" x14ac:dyDescent="0.2"/>
  <cols>
    <col min="3" max="4" width="9.140625" customWidth="1"/>
    <col min="13" max="14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Підприємства</vt:lpstr>
      <vt:lpstr>Житлове господарство</vt:lpstr>
      <vt:lpstr>Бюджет</vt:lpstr>
      <vt:lpstr>1+2+3</vt:lpstr>
      <vt:lpstr>ВСЕ</vt:lpstr>
      <vt:lpstr>Лист2</vt:lpstr>
      <vt:lpstr>Підприємства!Область_печати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Доценко</dc:creator>
  <cp:lastModifiedBy>Acer - 5</cp:lastModifiedBy>
  <cp:lastPrinted>2019-11-14T13:23:05Z</cp:lastPrinted>
  <dcterms:created xsi:type="dcterms:W3CDTF">2006-03-17T07:38:16Z</dcterms:created>
  <dcterms:modified xsi:type="dcterms:W3CDTF">2019-11-27T13:46:28Z</dcterms:modified>
</cp:coreProperties>
</file>